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PRIHODI 24 - rebalans 2 V.2" sheetId="21" r:id="rId1"/>
    <sheet name="RASHODI 24 - rebalans 2" sheetId="12" r:id="rId2"/>
  </sheets>
  <definedNames>
    <definedName name="_xlnm.Print_Titles" localSheetId="1">'RASHODI 24 - rebalans 2'!$1:$3</definedName>
  </definedNames>
  <calcPr calcId="124519"/>
</workbook>
</file>

<file path=xl/calcChain.xml><?xml version="1.0" encoding="utf-8"?>
<calcChain xmlns="http://schemas.openxmlformats.org/spreadsheetml/2006/main">
  <c r="I30" i="12"/>
  <c r="F88"/>
  <c r="E88"/>
  <c r="D88"/>
  <c r="I67" l="1"/>
  <c r="I72"/>
  <c r="I70"/>
  <c r="S24" i="21"/>
  <c r="N24" l="1"/>
  <c r="T24" s="1"/>
  <c r="S27" s="1"/>
  <c r="M24"/>
  <c r="L24"/>
  <c r="K24"/>
  <c r="J24"/>
  <c r="I24"/>
  <c r="H24"/>
  <c r="F24"/>
  <c r="D24"/>
  <c r="B24"/>
  <c r="Q23"/>
  <c r="P23"/>
  <c r="O23"/>
  <c r="C23"/>
  <c r="Q22"/>
  <c r="P22"/>
  <c r="O22"/>
  <c r="C22"/>
  <c r="Q21"/>
  <c r="P21"/>
  <c r="O21"/>
  <c r="C21"/>
  <c r="Q20"/>
  <c r="P20"/>
  <c r="O20"/>
  <c r="C20"/>
  <c r="G19"/>
  <c r="G24" s="1"/>
  <c r="C19"/>
  <c r="O18"/>
  <c r="P18" s="1"/>
  <c r="E18"/>
  <c r="E24" s="1"/>
  <c r="C18"/>
  <c r="P17"/>
  <c r="O17"/>
  <c r="Q17" s="1"/>
  <c r="C17"/>
  <c r="P16"/>
  <c r="O16"/>
  <c r="Q16" s="1"/>
  <c r="C16"/>
  <c r="P15"/>
  <c r="O15"/>
  <c r="Q15" s="1"/>
  <c r="C15"/>
  <c r="P14"/>
  <c r="O14"/>
  <c r="Q14" s="1"/>
  <c r="C14"/>
  <c r="P13"/>
  <c r="O13"/>
  <c r="Q13" s="1"/>
  <c r="C13"/>
  <c r="P12"/>
  <c r="O12"/>
  <c r="Q12" s="1"/>
  <c r="C12"/>
  <c r="P11"/>
  <c r="O11"/>
  <c r="Q11" s="1"/>
  <c r="C11"/>
  <c r="O10"/>
  <c r="Q10" s="1"/>
  <c r="C10"/>
  <c r="P9"/>
  <c r="O9"/>
  <c r="Q9" s="1"/>
  <c r="C9"/>
  <c r="P8"/>
  <c r="O8"/>
  <c r="Q8" s="1"/>
  <c r="C8"/>
  <c r="P7"/>
  <c r="O7"/>
  <c r="Q7" s="1"/>
  <c r="C7"/>
  <c r="P6"/>
  <c r="O6"/>
  <c r="C6"/>
  <c r="C24" s="1"/>
  <c r="J5" i="12"/>
  <c r="J6"/>
  <c r="J7"/>
  <c r="J8"/>
  <c r="J9"/>
  <c r="J10"/>
  <c r="J11"/>
  <c r="J12"/>
  <c r="J13"/>
  <c r="J14"/>
  <c r="J16"/>
  <c r="J17"/>
  <c r="J18"/>
  <c r="J19"/>
  <c r="J20"/>
  <c r="J22"/>
  <c r="J23"/>
  <c r="J24"/>
  <c r="J25"/>
  <c r="J26"/>
  <c r="J27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I85"/>
  <c r="H85" s="1"/>
  <c r="H84" s="1"/>
  <c r="H83" s="1"/>
  <c r="H82" s="1"/>
  <c r="I76"/>
  <c r="H76" s="1"/>
  <c r="H75" s="1"/>
  <c r="I79"/>
  <c r="H79" s="1"/>
  <c r="H78" s="1"/>
  <c r="H77" s="1"/>
  <c r="H61"/>
  <c r="H56"/>
  <c r="H48"/>
  <c r="H80"/>
  <c r="H62"/>
  <c r="H57"/>
  <c r="H51"/>
  <c r="H49"/>
  <c r="H40"/>
  <c r="H38"/>
  <c r="H16"/>
  <c r="H81"/>
  <c r="H74"/>
  <c r="H73" s="1"/>
  <c r="H68"/>
  <c r="H69"/>
  <c r="H70"/>
  <c r="H71"/>
  <c r="H72"/>
  <c r="H67"/>
  <c r="H64"/>
  <c r="H63"/>
  <c r="H59"/>
  <c r="H58"/>
  <c r="H53"/>
  <c r="H54"/>
  <c r="H55"/>
  <c r="H52"/>
  <c r="H50"/>
  <c r="H42"/>
  <c r="H43"/>
  <c r="H44"/>
  <c r="H45"/>
  <c r="H46"/>
  <c r="H47"/>
  <c r="H41"/>
  <c r="H39"/>
  <c r="H30"/>
  <c r="H28" s="1"/>
  <c r="H31"/>
  <c r="H32"/>
  <c r="H33"/>
  <c r="H34"/>
  <c r="H35"/>
  <c r="H36"/>
  <c r="H37"/>
  <c r="H29"/>
  <c r="H23"/>
  <c r="H24"/>
  <c r="H25"/>
  <c r="H26"/>
  <c r="H27"/>
  <c r="H22"/>
  <c r="H18"/>
  <c r="H19"/>
  <c r="H20"/>
  <c r="H17"/>
  <c r="H5"/>
  <c r="H12"/>
  <c r="H14"/>
  <c r="H13"/>
  <c r="H10"/>
  <c r="H6"/>
  <c r="H11"/>
  <c r="F6"/>
  <c r="H8"/>
  <c r="H9"/>
  <c r="H7"/>
  <c r="E25" i="21" l="1"/>
  <c r="H66" i="12"/>
  <c r="H65" s="1"/>
  <c r="H60" s="1"/>
  <c r="P10" i="21"/>
  <c r="O24"/>
  <c r="Q18"/>
  <c r="Q6"/>
  <c r="O19"/>
  <c r="H21" i="12"/>
  <c r="H15" s="1"/>
  <c r="H4" s="1"/>
  <c r="I73"/>
  <c r="I84"/>
  <c r="I83"/>
  <c r="I82" s="1"/>
  <c r="I80"/>
  <c r="I78"/>
  <c r="I77" s="1"/>
  <c r="I75"/>
  <c r="I66"/>
  <c r="J66" s="1"/>
  <c r="I62"/>
  <c r="I61" s="1"/>
  <c r="I57"/>
  <c r="I56" s="1"/>
  <c r="I51"/>
  <c r="I48" s="1"/>
  <c r="I49"/>
  <c r="I42"/>
  <c r="I40"/>
  <c r="I38"/>
  <c r="I34"/>
  <c r="I33"/>
  <c r="I28"/>
  <c r="J28" s="1"/>
  <c r="I21"/>
  <c r="J21" s="1"/>
  <c r="I16"/>
  <c r="I12"/>
  <c r="I10"/>
  <c r="I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E89"/>
  <c r="E85"/>
  <c r="E81"/>
  <c r="E79"/>
  <c r="E70"/>
  <c r="E72"/>
  <c r="E67"/>
  <c r="E64"/>
  <c r="E59"/>
  <c r="E58"/>
  <c r="E53"/>
  <c r="E54"/>
  <c r="E55"/>
  <c r="E52"/>
  <c r="E50"/>
  <c r="E43"/>
  <c r="E44"/>
  <c r="E45"/>
  <c r="E46"/>
  <c r="E47"/>
  <c r="E41"/>
  <c r="E39"/>
  <c r="E30"/>
  <c r="E31"/>
  <c r="E32"/>
  <c r="E35"/>
  <c r="E36"/>
  <c r="E37"/>
  <c r="E29"/>
  <c r="E23"/>
  <c r="E24"/>
  <c r="E25"/>
  <c r="E26"/>
  <c r="E27"/>
  <c r="E22"/>
  <c r="E18"/>
  <c r="E19"/>
  <c r="E20"/>
  <c r="E17"/>
  <c r="E14"/>
  <c r="E13"/>
  <c r="E11"/>
  <c r="E8"/>
  <c r="E9"/>
  <c r="E7"/>
  <c r="O27" i="21" l="1"/>
  <c r="I88" i="12" s="1"/>
  <c r="P24" i="21"/>
  <c r="P27" s="1"/>
  <c r="H88" i="12" s="1"/>
  <c r="Q24" i="21"/>
  <c r="P19"/>
  <c r="Q19"/>
  <c r="I5" i="12"/>
  <c r="I15"/>
  <c r="J15" s="1"/>
  <c r="I65"/>
  <c r="I60" l="1"/>
  <c r="J60" s="1"/>
  <c r="J65"/>
  <c r="I4"/>
  <c r="J4" s="1"/>
  <c r="F42"/>
  <c r="E42" s="1"/>
  <c r="F34"/>
  <c r="E34" s="1"/>
  <c r="F68"/>
  <c r="E68" s="1"/>
  <c r="F33"/>
  <c r="E33" s="1"/>
  <c r="I86" l="1"/>
  <c r="O28" i="21" l="1"/>
  <c r="O29" s="1"/>
  <c r="J86" i="12"/>
  <c r="I89"/>
  <c r="H86"/>
  <c r="P28" i="21" s="1"/>
  <c r="P29" s="1"/>
  <c r="E80" i="12"/>
  <c r="D80"/>
  <c r="F80"/>
  <c r="H89" l="1"/>
  <c r="E12"/>
  <c r="F76" l="1"/>
  <c r="F74"/>
  <c r="E74" s="1"/>
  <c r="E73" s="1"/>
  <c r="F69"/>
  <c r="F71"/>
  <c r="F63"/>
  <c r="D73"/>
  <c r="E57"/>
  <c r="D57"/>
  <c r="I90" l="1"/>
  <c r="E63"/>
  <c r="E71"/>
  <c r="E76"/>
  <c r="E69"/>
  <c r="F73"/>
  <c r="F57"/>
  <c r="H90" l="1"/>
  <c r="F10"/>
  <c r="D75" l="1"/>
  <c r="D84"/>
  <c r="D78"/>
  <c r="D77" s="1"/>
  <c r="D66"/>
  <c r="D62"/>
  <c r="D51"/>
  <c r="D49"/>
  <c r="D40"/>
  <c r="D38"/>
  <c r="D28"/>
  <c r="D21"/>
  <c r="D16"/>
  <c r="D12"/>
  <c r="D10"/>
  <c r="D6"/>
  <c r="D65" l="1"/>
  <c r="D83"/>
  <c r="D61"/>
  <c r="D56"/>
  <c r="D48"/>
  <c r="D5"/>
  <c r="D15"/>
  <c r="D82" l="1"/>
  <c r="D60"/>
  <c r="D4"/>
  <c r="D86" l="1"/>
  <c r="E62"/>
  <c r="F62"/>
  <c r="E16" l="1"/>
  <c r="E21"/>
  <c r="E28"/>
  <c r="E40"/>
  <c r="F78" l="1"/>
  <c r="F77" s="1"/>
  <c r="F84"/>
  <c r="F75"/>
  <c r="F51"/>
  <c r="F49"/>
  <c r="F40"/>
  <c r="F38"/>
  <c r="F21"/>
  <c r="F16"/>
  <c r="F12"/>
  <c r="F83" l="1"/>
  <c r="F66"/>
  <c r="F28"/>
  <c r="F15" s="1"/>
  <c r="F61"/>
  <c r="F56"/>
  <c r="F48"/>
  <c r="F5"/>
  <c r="F4" l="1"/>
  <c r="G4" s="1"/>
  <c r="G5"/>
  <c r="F65"/>
  <c r="F82"/>
  <c r="F60" l="1"/>
  <c r="F86" l="1"/>
  <c r="G86" s="1"/>
  <c r="F89" l="1"/>
  <c r="F90" s="1"/>
  <c r="E90" l="1"/>
  <c r="D89"/>
  <c r="D90" s="1"/>
  <c r="E56"/>
  <c r="E78"/>
  <c r="E77" s="1"/>
  <c r="A76" l="1"/>
  <c r="A75"/>
  <c r="A72"/>
  <c r="A70"/>
  <c r="A69"/>
  <c r="A68"/>
  <c r="A67"/>
  <c r="A66"/>
  <c r="A65"/>
  <c r="A63"/>
  <c r="A62"/>
  <c r="A61"/>
  <c r="A60"/>
  <c r="A54"/>
  <c r="A53"/>
  <c r="A52"/>
  <c r="A51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2"/>
  <c r="A11"/>
  <c r="A10"/>
  <c r="A9"/>
  <c r="A8"/>
  <c r="A7"/>
  <c r="A6"/>
  <c r="A5"/>
  <c r="A4"/>
  <c r="E84" l="1"/>
  <c r="E49"/>
  <c r="E10"/>
  <c r="E38"/>
  <c r="E66"/>
  <c r="E15" l="1"/>
  <c r="E61"/>
  <c r="E83"/>
  <c r="E82" l="1"/>
  <c r="E51" l="1"/>
  <c r="E48" l="1"/>
  <c r="E75" l="1"/>
  <c r="E65" l="1"/>
  <c r="E60" l="1"/>
  <c r="E6"/>
  <c r="E5" l="1"/>
  <c r="E4" l="1"/>
  <c r="E86" l="1"/>
</calcChain>
</file>

<file path=xl/sharedStrings.xml><?xml version="1.0" encoding="utf-8"?>
<sst xmlns="http://schemas.openxmlformats.org/spreadsheetml/2006/main" count="227" uniqueCount="215">
  <si>
    <t>UKUPNO</t>
  </si>
  <si>
    <t>Otplata glavn. Primlj. Zajmova od kred. Institituc.</t>
  </si>
  <si>
    <t>Izdaci za otpl. Glavn. Primljenih zajmova</t>
  </si>
  <si>
    <t>Izd. Za financ.imov.i otplate zajmova</t>
  </si>
  <si>
    <t>Ulaganja u računalne programe</t>
  </si>
  <si>
    <t>4262</t>
  </si>
  <si>
    <t>426</t>
  </si>
  <si>
    <t>4227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</si>
  <si>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</si>
  <si>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</si>
  <si>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</si>
  <si>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</si>
  <si>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</si>
  <si>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</si>
  <si>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</si>
  <si>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</si>
  <si>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</si>
  <si>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</si>
  <si>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</si>
  <si>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</si>
  <si>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</si>
  <si>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</si>
  <si>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</si>
  <si>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</si>
  <si>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</si>
  <si>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</si>
  <si>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</si>
  <si>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</si>
  <si>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</si>
  <si>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</si>
  <si>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</si>
  <si>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</si>
  <si>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</si>
  <si>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</si>
  <si>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</si>
  <si>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</si>
  <si>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</si>
  <si>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</si>
  <si>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</si>
  <si>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</si>
  <si>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</si>
  <si>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</si>
  <si>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</si>
  <si>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</si>
  <si>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</si>
  <si>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</si>
  <si>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</si>
  <si>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</si>
  <si>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</si>
  <si>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</si>
  <si>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</si>
  <si>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</si>
  <si>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</si>
  <si>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</si>
  <si>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</si>
  <si>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</si>
  <si>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</si>
  <si>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</si>
  <si>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</si>
  <si>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</si>
  <si>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</si>
  <si>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</si>
  <si>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</si>
  <si>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</si>
  <si>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</si>
  <si>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</si>
  <si>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</si>
  <si>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</si>
  <si>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</si>
  <si>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</si>
  <si>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</si>
  <si>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</si>
  <si>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</si>
  <si>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</si>
  <si>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</si>
  <si>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</si>
  <si>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</si>
  <si>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</si>
  <si>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</si>
  <si>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</si>
  <si>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</si>
  <si>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</si>
  <si>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</si>
  <si>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</si>
  <si>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</si>
  <si>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</si>
  <si>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</si>
  <si>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</si>
  <si>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</si>
  <si>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</si>
  <si>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</si>
  <si>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</si>
  <si>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</si>
  <si>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</si>
  <si>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</si>
  <si>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</si>
  <si>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</si>
  <si>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</si>
  <si>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</si>
  <si>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</si>
  <si>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</si>
  <si>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</si>
  <si>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</si>
  <si>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</si>
  <si>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</si>
  <si>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</si>
  <si>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</si>
  <si>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</si>
  <si>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</si>
  <si>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</si>
  <si>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</si>
  <si>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</si>
  <si>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</si>
  <si>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</si>
  <si>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</si>
  <si>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</si>
  <si>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</si>
  <si>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</si>
  <si>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</si>
  <si>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</si>
  <si>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</si>
  <si>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</si>
  <si>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</si>
  <si>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</si>
  <si>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</si>
  <si>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</si>
  <si>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</si>
  <si>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</si>
  <si>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</si>
  <si>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</si>
  <si>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</si>
  <si>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</si>
  <si>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</si>
  <si>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</si>
  <si>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</si>
  <si>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67311 HZZO</t>
  </si>
  <si>
    <t>68311 ostali prihodi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</si>
  <si>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</si>
  <si>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</si>
  <si>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</si>
  <si>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</si>
  <si>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</si>
  <si>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</si>
  <si>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</si>
  <si>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</si>
  <si>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</si>
  <si>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</si>
  <si>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</si>
  <si>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</si>
  <si>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</si>
  <si>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</si>
  <si>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</si>
  <si>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</si>
  <si>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Ostali rash. za zaposl.</t>
  </si>
  <si>
    <t>Kazne, penali i nakn. štete</t>
  </si>
  <si>
    <t>Nakn šteta pravnim i fizičkim osobama</t>
  </si>
  <si>
    <t>Rashodi za dodatna ulaganja na nefinancijskoj imovini</t>
  </si>
  <si>
    <t>Dodatna ulaganja na građevinskim objektima</t>
  </si>
  <si>
    <t>RAZLIKA</t>
  </si>
  <si>
    <t>67121, prih.za nab. nefinanc. imovine</t>
  </si>
  <si>
    <t>PRIHODI</t>
  </si>
  <si>
    <t>RASHODI</t>
  </si>
  <si>
    <t>Ostala nematerijalna imovina</t>
  </si>
  <si>
    <t>Instrumenti, uređaji i strojevi</t>
  </si>
  <si>
    <t>Ostale kazne</t>
  </si>
  <si>
    <t>PLAN 2024. GOD.</t>
  </si>
  <si>
    <t>Prijevozna sredstva</t>
  </si>
  <si>
    <t>Prijevozna sredstva u cestovnom prometu - KOMBI</t>
  </si>
  <si>
    <t>u eurima</t>
  </si>
  <si>
    <t>64143 Zatezne kamate</t>
  </si>
  <si>
    <t>66311 Tekuće don. od fizičkih osoba</t>
  </si>
  <si>
    <t>67111 prih.za finan.rashoda</t>
  </si>
  <si>
    <t>67141 prih.iz nadl. prorač. za financ. Izd. za otplatu zajm.</t>
  </si>
  <si>
    <t>84432 Primlj. Kred.od fin. Inst. Izv. jav. sekt.</t>
  </si>
  <si>
    <t>92211 višak prih.posl.</t>
  </si>
  <si>
    <t>Ukupno prihodi i primici za 2024.</t>
  </si>
  <si>
    <t xml:space="preserve">Prenesena sredstva </t>
  </si>
  <si>
    <t>PLAN 2024</t>
  </si>
  <si>
    <t>REBALANS 1</t>
  </si>
  <si>
    <t>INDEKS - REBALANS 1 u odnosu na PLAN</t>
  </si>
  <si>
    <t>Dodatna ulaganja na postrojenjima i opremi</t>
  </si>
  <si>
    <t>INDEX</t>
  </si>
  <si>
    <t>65266 refundacija rash.iz prethodnih godina</t>
  </si>
  <si>
    <t>112.500 - lift</t>
  </si>
  <si>
    <t>80.000 - stanica za elektrofizijološko testiranja srca-odjel invaz.kardiolog.  (+1.250 vlastita sredstva)</t>
  </si>
  <si>
    <t>Prenesena sredstva - opći prihodi i primici - ugovorne obveze - 1812 (92)</t>
  </si>
  <si>
    <t>Kredit - 831 (70)</t>
  </si>
  <si>
    <t>VIŠE / MANJE</t>
  </si>
  <si>
    <t>29.424 - nadogradnja telemetrijiskog sustava na odjelu kardiologije</t>
  </si>
  <si>
    <t>VIŠE - MANJE</t>
  </si>
  <si>
    <t>REBALANS 2</t>
  </si>
  <si>
    <t>RAZLIKA REBALANS 2 - REBALANS 1 (VIŠE - MANJE)</t>
  </si>
  <si>
    <r>
      <t>250.000 - fasada</t>
    </r>
    <r>
      <rPr>
        <b/>
        <sz val="10"/>
        <color rgb="FFFF0000"/>
        <rFont val="Arial"/>
        <family val="2"/>
      </rPr>
      <t xml:space="preserve"> (145.000 € će se prenijeti u 2025.g.)</t>
    </r>
  </si>
  <si>
    <t>2. IZMJENE I DOPUNE FINANCIJSKOG PLANA ZA 2024. GODINU</t>
  </si>
  <si>
    <t>2. IZMJENE I DOPUNE FINANCIJSKOG PLANA PRIHODA I PRIMITAKA 2024. EURI</t>
  </si>
  <si>
    <t>INDEKS - REBALANS 2 u odnosu na REBALANS 1</t>
  </si>
  <si>
    <t>2.000 za licence</t>
  </si>
  <si>
    <t>115.000 za energetsku učinkovitost</t>
  </si>
  <si>
    <t>neće se realizirati</t>
  </si>
  <si>
    <t>68.500 sa kredita na fasadu</t>
  </si>
  <si>
    <t>FINANCIJSKI PLAN RASHODA I IZDATAKA ZA 2024. GOD., 1. i 2. IZMJENE I DOPUNE</t>
  </si>
  <si>
    <t>korekcija 790.000</t>
  </si>
  <si>
    <t>radovi bazen (dodati 55.000), saune, fasada E2 250.000-145.000+68.500)</t>
  </si>
  <si>
    <t>2.000 - za licence</t>
  </si>
  <si>
    <t>115.000 - za energetsku učinkovitost</t>
  </si>
  <si>
    <t>68.500 - fasada</t>
  </si>
  <si>
    <t xml:space="preserve">242.076 = 139.326 stari kredit + 102.750 novi kredit </t>
  </si>
  <si>
    <t>55.000 - 3232 bazen</t>
  </si>
  <si>
    <t>PRORAČUN</t>
  </si>
  <si>
    <t>VLASTITI</t>
  </si>
  <si>
    <t>premašen plan</t>
  </si>
  <si>
    <t>na 3232</t>
  </si>
  <si>
    <t>65.000 dnevna bolnica pulmo, neće se realizirati - prebaciti na 3232</t>
  </si>
  <si>
    <t>29.11.2024.</t>
  </si>
  <si>
    <t>29.11.24.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</si>
</sst>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#,##0.00\ [$€-1];\-#,##0.00\ [$€-1]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DA9E9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11" applyNumberFormat="0" applyAlignment="0" applyProtection="0"/>
    <xf numFmtId="0" fontId="21" fillId="23" borderId="12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11" applyNumberFormat="0" applyAlignment="0" applyProtection="0"/>
    <xf numFmtId="0" fontId="28" fillId="0" borderId="16" applyNumberFormat="0" applyFill="0" applyAlignment="0" applyProtection="0"/>
    <xf numFmtId="0" fontId="29" fillId="13" borderId="0" applyNumberFormat="0" applyBorder="0" applyAlignment="0" applyProtection="0"/>
    <xf numFmtId="0" fontId="30" fillId="0" borderId="0"/>
    <xf numFmtId="0" fontId="30" fillId="10" borderId="17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2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4" fontId="43" fillId="0" borderId="0" xfId="0" applyNumberFormat="1" applyFont="1"/>
    <xf numFmtId="0" fontId="12" fillId="6" borderId="28" xfId="1" applyFont="1" applyFill="1" applyBorder="1" applyAlignment="1">
      <alignment horizontal="left" wrapText="1" indent="4"/>
    </xf>
    <xf numFmtId="0" fontId="7" fillId="4" borderId="29" xfId="1" applyFont="1" applyFill="1" applyBorder="1" applyAlignment="1">
      <alignment wrapText="1"/>
    </xf>
    <xf numFmtId="0" fontId="4" fillId="3" borderId="29" xfId="1" applyFont="1" applyFill="1" applyBorder="1" applyAlignment="1">
      <alignment horizontal="center" wrapText="1"/>
    </xf>
    <xf numFmtId="0" fontId="7" fillId="4" borderId="29" xfId="1" applyFont="1" applyFill="1" applyBorder="1" applyAlignment="1">
      <alignment horizontal="left" wrapText="1"/>
    </xf>
    <xf numFmtId="0" fontId="10" fillId="5" borderId="30" xfId="1" applyFont="1" applyFill="1" applyBorder="1" applyAlignment="1"/>
    <xf numFmtId="0" fontId="7" fillId="4" borderId="28" xfId="1" applyFont="1" applyFill="1" applyBorder="1" applyAlignment="1">
      <alignment horizontal="left" wrapText="1"/>
    </xf>
    <xf numFmtId="0" fontId="14" fillId="7" borderId="29" xfId="1" applyFont="1" applyFill="1" applyBorder="1" applyAlignment="1">
      <alignment horizontal="center" wrapText="1"/>
    </xf>
    <xf numFmtId="0" fontId="4" fillId="3" borderId="31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7" fillId="4" borderId="32" xfId="1" applyFont="1" applyFill="1" applyBorder="1" applyAlignment="1">
      <alignment wrapText="1"/>
    </xf>
    <xf numFmtId="0" fontId="4" fillId="3" borderId="32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4" fontId="2" fillId="0" borderId="0" xfId="2" applyNumberFormat="1" applyFont="1" applyFill="1" applyAlignment="1"/>
    <xf numFmtId="0" fontId="2" fillId="0" borderId="0" xfId="1" applyFont="1" applyBorder="1" applyAlignment="1">
      <alignment horizontal="left" indent="1"/>
    </xf>
    <xf numFmtId="1" fontId="38" fillId="24" borderId="21" xfId="42" applyNumberFormat="1" applyFont="1" applyFill="1" applyBorder="1" applyAlignment="1">
      <alignment horizontal="right" vertical="top" wrapText="1"/>
    </xf>
    <xf numFmtId="1" fontId="38" fillId="24" borderId="27" xfId="42" applyNumberFormat="1" applyFont="1" applyFill="1" applyBorder="1" applyAlignment="1">
      <alignment horizontal="left" wrapText="1"/>
    </xf>
    <xf numFmtId="0" fontId="6" fillId="0" borderId="0" xfId="42" applyNumberFormat="1" applyFont="1" applyFill="1" applyBorder="1" applyAlignment="1" applyProtection="1"/>
    <xf numFmtId="4" fontId="35" fillId="0" borderId="33" xfId="2" applyNumberFormat="1" applyFont="1" applyFill="1" applyBorder="1" applyAlignment="1"/>
    <xf numFmtId="4" fontId="2" fillId="0" borderId="8" xfId="2" applyNumberFormat="1" applyFont="1" applyBorder="1" applyAlignment="1"/>
    <xf numFmtId="4" fontId="2" fillId="0" borderId="34" xfId="2" applyNumberFormat="1" applyFont="1" applyBorder="1" applyAlignment="1"/>
    <xf numFmtId="0" fontId="10" fillId="5" borderId="30" xfId="1" applyFont="1" applyFill="1" applyBorder="1" applyAlignment="1">
      <alignment horizontal="left"/>
    </xf>
    <xf numFmtId="0" fontId="10" fillId="4" borderId="35" xfId="1" applyFont="1" applyFill="1" applyBorder="1" applyAlignment="1">
      <alignment wrapText="1"/>
    </xf>
    <xf numFmtId="0" fontId="12" fillId="6" borderId="36" xfId="1" applyFont="1" applyFill="1" applyBorder="1" applyAlignment="1">
      <alignment horizontal="left" wrapText="1" indent="4"/>
    </xf>
    <xf numFmtId="0" fontId="7" fillId="4" borderId="37" xfId="1" applyFont="1" applyFill="1" applyBorder="1" applyAlignment="1">
      <alignment wrapText="1"/>
    </xf>
    <xf numFmtId="0" fontId="4" fillId="3" borderId="38" xfId="1" applyFont="1" applyFill="1" applyBorder="1" applyAlignment="1">
      <alignment wrapText="1"/>
    </xf>
    <xf numFmtId="0" fontId="4" fillId="3" borderId="36" xfId="1" applyFont="1" applyFill="1" applyBorder="1" applyAlignment="1">
      <alignment wrapText="1"/>
    </xf>
    <xf numFmtId="0" fontId="10" fillId="5" borderId="37" xfId="1" applyFont="1" applyFill="1" applyBorder="1" applyAlignment="1">
      <alignment wrapText="1"/>
    </xf>
    <xf numFmtId="0" fontId="4" fillId="3" borderId="37" xfId="1" applyFont="1" applyFill="1" applyBorder="1" applyAlignment="1">
      <alignment wrapText="1"/>
    </xf>
    <xf numFmtId="0" fontId="11" fillId="6" borderId="26" xfId="1" applyFont="1" applyFill="1" applyBorder="1" applyAlignment="1">
      <alignment wrapText="1"/>
    </xf>
    <xf numFmtId="0" fontId="11" fillId="5" borderId="26" xfId="1" applyFont="1" applyFill="1" applyBorder="1" applyAlignment="1">
      <alignment wrapText="1"/>
    </xf>
    <xf numFmtId="0" fontId="11" fillId="4" borderId="26" xfId="1" applyFont="1" applyFill="1" applyBorder="1" applyAlignment="1">
      <alignment wrapText="1"/>
    </xf>
    <xf numFmtId="0" fontId="11" fillId="6" borderId="6" xfId="1" applyFont="1" applyFill="1" applyBorder="1" applyAlignment="1">
      <alignment horizontal="right" wrapText="1"/>
    </xf>
    <xf numFmtId="0" fontId="11" fillId="4" borderId="6" xfId="1" applyFont="1" applyFill="1" applyBorder="1" applyAlignment="1">
      <alignment horizontal="left" wrapText="1"/>
    </xf>
    <xf numFmtId="0" fontId="7" fillId="4" borderId="37" xfId="1" applyFont="1" applyFill="1" applyBorder="1" applyAlignment="1">
      <alignment horizontal="left" wrapText="1"/>
    </xf>
    <xf numFmtId="0" fontId="4" fillId="3" borderId="28" xfId="1" applyFont="1" applyFill="1" applyBorder="1" applyAlignment="1">
      <alignment horizontal="center" wrapText="1"/>
    </xf>
    <xf numFmtId="43" fontId="2" fillId="0" borderId="0" xfId="51" applyFont="1" applyAlignment="1">
      <alignment horizontal="left" indent="1"/>
    </xf>
    <xf numFmtId="0" fontId="7" fillId="4" borderId="30" xfId="1" applyFont="1" applyFill="1" applyBorder="1" applyAlignment="1">
      <alignment horizontal="left" wrapText="1"/>
    </xf>
    <xf numFmtId="4" fontId="2" fillId="0" borderId="0" xfId="1" applyNumberFormat="1" applyFont="1" applyAlignment="1">
      <alignment horizontal="left" indent="1"/>
    </xf>
    <xf numFmtId="4" fontId="47" fillId="0" borderId="0" xfId="1" applyNumberFormat="1" applyFont="1" applyBorder="1" applyAlignment="1">
      <alignment horizontal="left" indent="1"/>
    </xf>
    <xf numFmtId="4" fontId="36" fillId="0" borderId="3" xfId="42" applyNumberFormat="1" applyFont="1" applyFill="1" applyBorder="1" applyAlignment="1" applyProtection="1"/>
    <xf numFmtId="0" fontId="4" fillId="3" borderId="40" xfId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10" fillId="6" borderId="35" xfId="1" applyFont="1" applyFill="1" applyBorder="1" applyAlignment="1">
      <alignment wrapText="1"/>
    </xf>
    <xf numFmtId="0" fontId="10" fillId="5" borderId="40" xfId="1" applyFont="1" applyFill="1" applyBorder="1" applyAlignment="1">
      <alignment wrapText="1"/>
    </xf>
    <xf numFmtId="0" fontId="7" fillId="4" borderId="40" xfId="1" applyFont="1" applyFill="1" applyBorder="1" applyAlignment="1">
      <alignment wrapText="1"/>
    </xf>
    <xf numFmtId="0" fontId="7" fillId="4" borderId="42" xfId="1" applyFont="1" applyFill="1" applyBorder="1" applyAlignment="1">
      <alignment wrapText="1"/>
    </xf>
    <xf numFmtId="0" fontId="4" fillId="3" borderId="35" xfId="1" applyFont="1" applyFill="1" applyBorder="1" applyAlignment="1">
      <alignment wrapText="1"/>
    </xf>
    <xf numFmtId="0" fontId="10" fillId="5" borderId="42" xfId="1" applyFont="1" applyFill="1" applyBorder="1" applyAlignment="1">
      <alignment wrapText="1"/>
    </xf>
    <xf numFmtId="0" fontId="10" fillId="6" borderId="7" xfId="1" applyFont="1" applyFill="1" applyBorder="1" applyAlignment="1">
      <alignment wrapText="1"/>
    </xf>
    <xf numFmtId="0" fontId="10" fillId="5" borderId="7" xfId="1" applyFont="1" applyFill="1" applyBorder="1" applyAlignment="1">
      <alignment wrapText="1"/>
    </xf>
    <xf numFmtId="0" fontId="7" fillId="4" borderId="7" xfId="1" applyFont="1" applyFill="1" applyBorder="1" applyAlignment="1">
      <alignment wrapText="1"/>
    </xf>
    <xf numFmtId="0" fontId="4" fillId="3" borderId="43" xfId="1" applyFont="1" applyFill="1" applyBorder="1" applyAlignment="1">
      <alignment wrapText="1"/>
    </xf>
    <xf numFmtId="4" fontId="2" fillId="0" borderId="6" xfId="2" applyNumberFormat="1" applyFont="1" applyBorder="1" applyAlignment="1"/>
    <xf numFmtId="4" fontId="2" fillId="0" borderId="5" xfId="2" applyNumberFormat="1" applyFont="1" applyBorder="1" applyAlignment="1"/>
    <xf numFmtId="43" fontId="2" fillId="0" borderId="6" xfId="51" applyFont="1" applyBorder="1" applyAlignment="1">
      <alignment horizontal="left" indent="1"/>
    </xf>
    <xf numFmtId="43" fontId="2" fillId="0" borderId="6" xfId="51" applyFont="1" applyFill="1" applyBorder="1" applyAlignment="1">
      <alignment horizontal="left" indent="1"/>
    </xf>
    <xf numFmtId="0" fontId="3" fillId="2" borderId="4" xfId="1" applyFont="1" applyFill="1" applyBorder="1" applyAlignment="1"/>
    <xf numFmtId="43" fontId="15" fillId="6" borderId="25" xfId="51" applyFont="1" applyFill="1" applyBorder="1" applyAlignment="1">
      <alignment horizontal="right" wrapText="1"/>
    </xf>
    <xf numFmtId="43" fontId="15" fillId="5" borderId="6" xfId="51" applyFont="1" applyFill="1" applyBorder="1" applyAlignment="1">
      <alignment wrapText="1"/>
    </xf>
    <xf numFmtId="43" fontId="13" fillId="4" borderId="6" xfId="51" applyFont="1" applyFill="1" applyBorder="1" applyAlignment="1">
      <alignment wrapText="1"/>
    </xf>
    <xf numFmtId="43" fontId="10" fillId="4" borderId="6" xfId="51" applyFont="1" applyFill="1" applyBorder="1" applyAlignment="1">
      <alignment wrapText="1"/>
    </xf>
    <xf numFmtId="43" fontId="13" fillId="4" borderId="9" xfId="51" applyFont="1" applyFill="1" applyBorder="1" applyAlignment="1">
      <alignment wrapText="1"/>
    </xf>
    <xf numFmtId="43" fontId="9" fillId="6" borderId="6" xfId="51" applyFont="1" applyFill="1" applyBorder="1" applyAlignment="1">
      <alignment horizontal="right" wrapText="1"/>
    </xf>
    <xf numFmtId="43" fontId="9" fillId="5" borderId="6" xfId="51" applyFont="1" applyFill="1" applyBorder="1" applyAlignment="1">
      <alignment wrapText="1"/>
    </xf>
    <xf numFmtId="43" fontId="8" fillId="4" borderId="6" xfId="51" applyFont="1" applyFill="1" applyBorder="1" applyAlignment="1">
      <alignment wrapText="1"/>
    </xf>
    <xf numFmtId="43" fontId="6" fillId="4" borderId="6" xfId="51" applyFont="1" applyFill="1" applyBorder="1" applyAlignment="1">
      <alignment wrapText="1"/>
    </xf>
    <xf numFmtId="43" fontId="5" fillId="6" borderId="6" xfId="51" applyFont="1" applyFill="1" applyBorder="1" applyAlignment="1">
      <alignment wrapText="1"/>
    </xf>
    <xf numFmtId="43" fontId="5" fillId="5" borderId="6" xfId="51" applyFont="1" applyFill="1" applyBorder="1" applyAlignment="1">
      <alignment wrapText="1"/>
    </xf>
    <xf numFmtId="43" fontId="46" fillId="4" borderId="6" xfId="51" applyFont="1" applyFill="1" applyBorder="1" applyAlignment="1">
      <alignment wrapText="1"/>
    </xf>
    <xf numFmtId="4" fontId="38" fillId="0" borderId="0" xfId="2" applyNumberFormat="1" applyFont="1" applyBorder="1" applyAlignment="1"/>
    <xf numFmtId="43" fontId="15" fillId="5" borderId="9" xfId="51" applyFont="1" applyFill="1" applyBorder="1" applyAlignment="1">
      <alignment wrapText="1"/>
    </xf>
    <xf numFmtId="3" fontId="3" fillId="26" borderId="1" xfId="2" applyNumberFormat="1" applyFont="1" applyFill="1" applyBorder="1" applyAlignment="1"/>
    <xf numFmtId="43" fontId="2" fillId="0" borderId="24" xfId="51" applyFont="1" applyBorder="1" applyAlignment="1">
      <alignment horizontal="left" indent="1"/>
    </xf>
    <xf numFmtId="4" fontId="2" fillId="0" borderId="41" xfId="2" applyNumberFormat="1" applyFont="1" applyBorder="1" applyAlignment="1"/>
    <xf numFmtId="4" fontId="13" fillId="4" borderId="41" xfId="2" applyNumberFormat="1" applyFont="1" applyFill="1" applyBorder="1" applyAlignment="1">
      <alignment wrapText="1"/>
    </xf>
    <xf numFmtId="4" fontId="15" fillId="5" borderId="41" xfId="2" applyNumberFormat="1" applyFont="1" applyFill="1" applyBorder="1" applyAlignment="1">
      <alignment wrapText="1"/>
    </xf>
    <xf numFmtId="4" fontId="10" fillId="4" borderId="41" xfId="2" applyNumberFormat="1" applyFont="1" applyFill="1" applyBorder="1" applyAlignment="1">
      <alignment wrapText="1"/>
    </xf>
    <xf numFmtId="4" fontId="9" fillId="6" borderId="41" xfId="1" applyNumberFormat="1" applyFont="1" applyFill="1" applyBorder="1" applyAlignment="1">
      <alignment horizontal="right" wrapText="1"/>
    </xf>
    <xf numFmtId="4" fontId="9" fillId="5" borderId="41" xfId="2" applyNumberFormat="1" applyFont="1" applyFill="1" applyBorder="1" applyAlignment="1">
      <alignment wrapText="1"/>
    </xf>
    <xf numFmtId="4" fontId="8" fillId="4" borderId="41" xfId="2" applyNumberFormat="1" applyFont="1" applyFill="1" applyBorder="1" applyAlignment="1">
      <alignment wrapText="1"/>
    </xf>
    <xf numFmtId="4" fontId="6" fillId="4" borderId="41" xfId="2" applyNumberFormat="1" applyFont="1" applyFill="1" applyBorder="1" applyAlignment="1">
      <alignment wrapText="1"/>
    </xf>
    <xf numFmtId="4" fontId="5" fillId="6" borderId="41" xfId="2" applyNumberFormat="1" applyFont="1" applyFill="1" applyBorder="1" applyAlignment="1">
      <alignment wrapText="1"/>
    </xf>
    <xf numFmtId="4" fontId="5" fillId="5" borderId="41" xfId="2" applyNumberFormat="1" applyFont="1" applyFill="1" applyBorder="1" applyAlignment="1">
      <alignment wrapText="1"/>
    </xf>
    <xf numFmtId="4" fontId="46" fillId="4" borderId="41" xfId="2" applyNumberFormat="1" applyFont="1" applyFill="1" applyBorder="1" applyAlignment="1">
      <alignment wrapText="1"/>
    </xf>
    <xf numFmtId="4" fontId="2" fillId="0" borderId="47" xfId="2" applyNumberFormat="1" applyFont="1" applyBorder="1" applyAlignment="1"/>
    <xf numFmtId="4" fontId="3" fillId="26" borderId="2" xfId="2" applyNumberFormat="1" applyFont="1" applyFill="1" applyBorder="1" applyAlignment="1"/>
    <xf numFmtId="4" fontId="3" fillId="26" borderId="1" xfId="2" applyNumberFormat="1" applyFont="1" applyFill="1" applyBorder="1" applyAlignment="1"/>
    <xf numFmtId="4" fontId="37" fillId="0" borderId="22" xfId="2" applyNumberFormat="1" applyFont="1" applyFill="1" applyBorder="1" applyAlignment="1">
      <alignment wrapText="1"/>
    </xf>
    <xf numFmtId="4" fontId="15" fillId="6" borderId="44" xfId="1" applyNumberFormat="1" applyFont="1" applyFill="1" applyBorder="1" applyAlignment="1">
      <alignment horizontal="right" wrapText="1"/>
    </xf>
    <xf numFmtId="0" fontId="4" fillId="3" borderId="0" xfId="1" applyFont="1" applyFill="1" applyBorder="1" applyAlignment="1">
      <alignment wrapText="1"/>
    </xf>
    <xf numFmtId="0" fontId="4" fillId="3" borderId="49" xfId="1" applyFont="1" applyFill="1" applyBorder="1" applyAlignment="1">
      <alignment wrapText="1"/>
    </xf>
    <xf numFmtId="0" fontId="2" fillId="0" borderId="0" xfId="1" applyFont="1" applyFill="1" applyAlignment="1">
      <alignment horizontal="left" indent="1"/>
    </xf>
    <xf numFmtId="0" fontId="7" fillId="4" borderId="32" xfId="1" applyFont="1" applyFill="1" applyBorder="1" applyAlignment="1">
      <alignment horizontal="left" wrapText="1"/>
    </xf>
    <xf numFmtId="43" fontId="49" fillId="4" borderId="6" xfId="51" applyFont="1" applyFill="1" applyBorder="1" applyAlignment="1">
      <alignment horizontal="left" indent="1"/>
    </xf>
    <xf numFmtId="0" fontId="37" fillId="0" borderId="0" xfId="42" applyFont="1" applyAlignment="1">
      <alignment horizontal="right"/>
    </xf>
    <xf numFmtId="1" fontId="38" fillId="24" borderId="51" xfId="42" applyNumberFormat="1" applyFont="1" applyFill="1" applyBorder="1" applyAlignment="1">
      <alignment horizontal="left" vertical="center" wrapText="1"/>
    </xf>
    <xf numFmtId="0" fontId="38" fillId="0" borderId="52" xfId="42" applyFont="1" applyBorder="1" applyAlignment="1">
      <alignment vertical="center" wrapText="1"/>
    </xf>
    <xf numFmtId="0" fontId="38" fillId="0" borderId="53" xfId="42" applyFont="1" applyBorder="1" applyAlignment="1">
      <alignment vertical="center" wrapText="1"/>
    </xf>
    <xf numFmtId="0" fontId="38" fillId="0" borderId="54" xfId="42" applyFont="1" applyBorder="1" applyAlignment="1">
      <alignment vertical="center" wrapText="1"/>
    </xf>
    <xf numFmtId="1" fontId="40" fillId="24" borderId="55" xfId="42" applyNumberFormat="1" applyFont="1" applyFill="1" applyBorder="1" applyAlignment="1">
      <alignment horizontal="left" wrapText="1"/>
    </xf>
    <xf numFmtId="4" fontId="37" fillId="0" borderId="33" xfId="2" applyNumberFormat="1" applyFont="1" applyFill="1" applyBorder="1" applyAlignment="1">
      <alignment wrapText="1"/>
    </xf>
    <xf numFmtId="4" fontId="37" fillId="0" borderId="23" xfId="2" applyNumberFormat="1" applyFont="1" applyFill="1" applyBorder="1" applyAlignment="1">
      <alignment wrapText="1"/>
    </xf>
    <xf numFmtId="1" fontId="37" fillId="0" borderId="26" xfId="42" applyNumberFormat="1" applyFont="1" applyBorder="1" applyAlignment="1">
      <alignment horizontal="left" wrapText="1"/>
    </xf>
    <xf numFmtId="4" fontId="37" fillId="0" borderId="8" xfId="2" applyNumberFormat="1" applyFont="1" applyFill="1" applyBorder="1" applyAlignment="1">
      <alignment wrapText="1"/>
    </xf>
    <xf numFmtId="4" fontId="37" fillId="0" borderId="3" xfId="2" applyNumberFormat="1" applyFont="1" applyFill="1" applyBorder="1" applyAlignment="1">
      <alignment wrapText="1"/>
    </xf>
    <xf numFmtId="4" fontId="37" fillId="0" borderId="46" xfId="2" applyNumberFormat="1" applyFont="1" applyFill="1" applyBorder="1" applyAlignment="1">
      <alignment wrapText="1"/>
    </xf>
    <xf numFmtId="1" fontId="37" fillId="0" borderId="43" xfId="42" applyNumberFormat="1" applyFont="1" applyBorder="1" applyAlignment="1">
      <alignment horizontal="left" wrapText="1"/>
    </xf>
    <xf numFmtId="43" fontId="36" fillId="0" borderId="0" xfId="51" applyFont="1" applyFill="1" applyBorder="1" applyAlignment="1" applyProtection="1"/>
    <xf numFmtId="1" fontId="37" fillId="0" borderId="56" xfId="42" applyNumberFormat="1" applyFont="1" applyBorder="1" applyAlignment="1">
      <alignment horizontal="left" wrapText="1"/>
    </xf>
    <xf numFmtId="4" fontId="37" fillId="0" borderId="34" xfId="2" applyNumberFormat="1" applyFont="1" applyFill="1" applyBorder="1" applyAlignment="1">
      <alignment wrapText="1"/>
    </xf>
    <xf numFmtId="4" fontId="37" fillId="0" borderId="39" xfId="2" applyNumberFormat="1" applyFont="1" applyFill="1" applyBorder="1" applyAlignment="1">
      <alignment wrapText="1"/>
    </xf>
    <xf numFmtId="4" fontId="40" fillId="0" borderId="50" xfId="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wrapText="1"/>
    </xf>
    <xf numFmtId="164" fontId="36" fillId="0" borderId="0" xfId="2" applyFont="1" applyFill="1" applyBorder="1" applyAlignment="1" applyProtection="1">
      <alignment wrapText="1"/>
    </xf>
    <xf numFmtId="164" fontId="36" fillId="0" borderId="0" xfId="2" applyFont="1" applyFill="1" applyBorder="1" applyAlignment="1" applyProtection="1"/>
    <xf numFmtId="3" fontId="46" fillId="0" borderId="0" xfId="42" applyNumberFormat="1" applyFont="1" applyFill="1" applyBorder="1" applyAlignment="1" applyProtection="1">
      <alignment horizontal="left" vertical="center"/>
    </xf>
    <xf numFmtId="3" fontId="36" fillId="0" borderId="0" xfId="42" applyNumberFormat="1" applyFont="1" applyFill="1" applyBorder="1" applyAlignment="1" applyProtection="1">
      <alignment horizontal="left" vertical="center"/>
    </xf>
    <xf numFmtId="4" fontId="6" fillId="0" borderId="0" xfId="42" applyNumberFormat="1" applyFont="1" applyFill="1" applyBorder="1" applyAlignment="1" applyProtection="1"/>
    <xf numFmtId="0" fontId="6" fillId="0" borderId="21" xfId="42" applyNumberFormat="1" applyFont="1" applyFill="1" applyBorder="1" applyAlignment="1" applyProtection="1">
      <alignment vertical="center"/>
    </xf>
    <xf numFmtId="0" fontId="6" fillId="0" borderId="57" xfId="42" applyNumberFormat="1" applyFont="1" applyFill="1" applyBorder="1" applyAlignment="1" applyProtection="1">
      <alignment vertical="center" wrapText="1"/>
    </xf>
    <xf numFmtId="0" fontId="6" fillId="0" borderId="58" xfId="42" applyNumberFormat="1" applyFont="1" applyFill="1" applyBorder="1" applyAlignment="1" applyProtection="1">
      <alignment vertical="center" wrapText="1"/>
    </xf>
    <xf numFmtId="4" fontId="40" fillId="28" borderId="10" xfId="2" applyNumberFormat="1" applyFont="1" applyFill="1" applyBorder="1" applyAlignment="1">
      <alignment wrapText="1"/>
    </xf>
    <xf numFmtId="4" fontId="39" fillId="28" borderId="4" xfId="2" applyNumberFormat="1" applyFont="1" applyFill="1" applyBorder="1" applyAlignment="1">
      <alignment wrapText="1"/>
    </xf>
    <xf numFmtId="0" fontId="41" fillId="0" borderId="0" xfId="42" applyNumberFormat="1" applyFont="1" applyFill="1" applyBorder="1" applyAlignment="1" applyProtection="1"/>
    <xf numFmtId="0" fontId="42" fillId="0" borderId="0" xfId="42" applyNumberFormat="1" applyFont="1" applyFill="1" applyBorder="1" applyAlignment="1" applyProtection="1"/>
    <xf numFmtId="0" fontId="14" fillId="7" borderId="60" xfId="1" applyFont="1" applyFill="1" applyBorder="1" applyAlignment="1">
      <alignment horizontal="center" wrapText="1"/>
    </xf>
    <xf numFmtId="0" fontId="2" fillId="0" borderId="27" xfId="1" applyFont="1" applyBorder="1" applyAlignment="1">
      <alignment horizontal="left" indent="1"/>
    </xf>
    <xf numFmtId="4" fontId="15" fillId="6" borderId="9" xfId="1" applyNumberFormat="1" applyFont="1" applyFill="1" applyBorder="1" applyAlignment="1">
      <alignment horizontal="right" wrapText="1"/>
    </xf>
    <xf numFmtId="0" fontId="4" fillId="3" borderId="59" xfId="1" applyFont="1" applyFill="1" applyBorder="1" applyAlignment="1">
      <alignment horizontal="center" wrapText="1"/>
    </xf>
    <xf numFmtId="0" fontId="4" fillId="3" borderId="48" xfId="1" applyFont="1" applyFill="1" applyBorder="1" applyAlignment="1">
      <alignment wrapText="1"/>
    </xf>
    <xf numFmtId="0" fontId="11" fillId="4" borderId="6" xfId="1" applyFont="1" applyFill="1" applyBorder="1" applyAlignment="1">
      <alignment wrapText="1"/>
    </xf>
    <xf numFmtId="43" fontId="16" fillId="4" borderId="6" xfId="51" applyFont="1" applyFill="1" applyBorder="1" applyAlignment="1">
      <alignment horizontal="left" indent="1"/>
    </xf>
    <xf numFmtId="1" fontId="38" fillId="24" borderId="48" xfId="42" applyNumberFormat="1" applyFont="1" applyFill="1" applyBorder="1" applyAlignment="1">
      <alignment horizontal="center" vertical="center" wrapText="1"/>
    </xf>
    <xf numFmtId="43" fontId="40" fillId="24" borderId="55" xfId="51" applyFont="1" applyFill="1" applyBorder="1" applyAlignment="1">
      <alignment horizontal="right" wrapText="1"/>
    </xf>
    <xf numFmtId="43" fontId="37" fillId="0" borderId="26" xfId="51" applyFont="1" applyBorder="1" applyAlignment="1">
      <alignment horizontal="right" wrapText="1"/>
    </xf>
    <xf numFmtId="43" fontId="37" fillId="0" borderId="43" xfId="51" applyFont="1" applyBorder="1" applyAlignment="1">
      <alignment horizontal="right" wrapText="1"/>
    </xf>
    <xf numFmtId="43" fontId="37" fillId="0" borderId="56" xfId="51" applyFont="1" applyBorder="1" applyAlignment="1">
      <alignment horizontal="right" wrapText="1"/>
    </xf>
    <xf numFmtId="43" fontId="38" fillId="0" borderId="50" xfId="51" applyFont="1" applyBorder="1" applyAlignment="1">
      <alignment wrapText="1"/>
    </xf>
    <xf numFmtId="0" fontId="39" fillId="2" borderId="1" xfId="42" applyFont="1" applyFill="1" applyBorder="1" applyAlignment="1">
      <alignment horizontal="center" vertical="center" wrapText="1"/>
    </xf>
    <xf numFmtId="4" fontId="36" fillId="0" borderId="61" xfId="42" applyNumberFormat="1" applyFont="1" applyFill="1" applyBorder="1" applyAlignment="1" applyProtection="1"/>
    <xf numFmtId="4" fontId="36" fillId="0" borderId="41" xfId="42" applyNumberFormat="1" applyFont="1" applyFill="1" applyBorder="1" applyAlignment="1" applyProtection="1"/>
    <xf numFmtId="0" fontId="6" fillId="26" borderId="21" xfId="42" applyNumberFormat="1" applyFont="1" applyFill="1" applyBorder="1" applyAlignment="1" applyProtection="1">
      <alignment horizontal="center" vertical="center" wrapText="1"/>
    </xf>
    <xf numFmtId="4" fontId="36" fillId="0" borderId="25" xfId="2" applyNumberFormat="1" applyFont="1" applyFill="1" applyBorder="1" applyAlignment="1" applyProtection="1"/>
    <xf numFmtId="4" fontId="36" fillId="0" borderId="6" xfId="2" applyNumberFormat="1" applyFont="1" applyFill="1" applyBorder="1" applyAlignment="1" applyProtection="1"/>
    <xf numFmtId="0" fontId="6" fillId="0" borderId="51" xfId="42" applyNumberFormat="1" applyFont="1" applyFill="1" applyBorder="1" applyAlignment="1" applyProtection="1">
      <alignment horizontal="center" vertical="center"/>
    </xf>
    <xf numFmtId="0" fontId="6" fillId="0" borderId="0" xfId="42" applyNumberFormat="1" applyFont="1" applyFill="1" applyBorder="1" applyAlignment="1" applyProtection="1">
      <alignment vertical="center"/>
    </xf>
    <xf numFmtId="4" fontId="37" fillId="0" borderId="62" xfId="2" applyNumberFormat="1" applyFont="1" applyFill="1" applyBorder="1" applyAlignment="1">
      <alignment wrapText="1"/>
    </xf>
    <xf numFmtId="4" fontId="37" fillId="0" borderId="63" xfId="2" applyNumberFormat="1" applyFont="1" applyFill="1" applyBorder="1" applyAlignment="1">
      <alignment wrapText="1"/>
    </xf>
    <xf numFmtId="4" fontId="37" fillId="0" borderId="64" xfId="2" applyNumberFormat="1" applyFont="1" applyFill="1" applyBorder="1" applyAlignment="1">
      <alignment wrapText="1"/>
    </xf>
    <xf numFmtId="1" fontId="38" fillId="24" borderId="65" xfId="42" applyNumberFormat="1" applyFont="1" applyFill="1" applyBorder="1" applyAlignment="1">
      <alignment horizontal="left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 vertical="center" wrapText="1"/>
    </xf>
    <xf numFmtId="4" fontId="3" fillId="0" borderId="27" xfId="1" applyNumberFormat="1" applyFont="1" applyFill="1" applyBorder="1" applyAlignment="1">
      <alignment horizontal="center" vertical="center" wrapText="1"/>
    </xf>
    <xf numFmtId="4" fontId="3" fillId="26" borderId="50" xfId="1" applyNumberFormat="1" applyFont="1" applyFill="1" applyBorder="1" applyAlignment="1">
      <alignment horizontal="center" vertical="center" wrapText="1"/>
    </xf>
    <xf numFmtId="4" fontId="3" fillId="25" borderId="50" xfId="1" applyNumberFormat="1" applyFont="1" applyFill="1" applyBorder="1" applyAlignment="1">
      <alignment horizontal="center" vertical="center" wrapText="1"/>
    </xf>
    <xf numFmtId="0" fontId="44" fillId="0" borderId="0" xfId="1" applyFont="1" applyBorder="1" applyAlignment="1"/>
    <xf numFmtId="0" fontId="50" fillId="0" borderId="4" xfId="1" applyFont="1" applyBorder="1" applyAlignment="1"/>
    <xf numFmtId="0" fontId="50" fillId="0" borderId="20" xfId="1" applyFont="1" applyBorder="1" applyAlignment="1"/>
    <xf numFmtId="0" fontId="50" fillId="0" borderId="2" xfId="1" applyFont="1" applyBorder="1" applyAlignment="1"/>
    <xf numFmtId="4" fontId="37" fillId="0" borderId="45" xfId="2" applyNumberFormat="1" applyFont="1" applyFill="1" applyBorder="1" applyAlignment="1">
      <alignment wrapText="1"/>
    </xf>
    <xf numFmtId="0" fontId="10" fillId="5" borderId="29" xfId="1" applyFont="1" applyFill="1" applyBorder="1" applyAlignment="1">
      <alignment wrapText="1"/>
    </xf>
    <xf numFmtId="4" fontId="11" fillId="5" borderId="37" xfId="1" applyNumberFormat="1" applyFont="1" applyFill="1" applyBorder="1" applyAlignment="1">
      <alignment horizontal="left" wrapText="1"/>
    </xf>
    <xf numFmtId="4" fontId="11" fillId="5" borderId="32" xfId="1" applyNumberFormat="1" applyFont="1" applyFill="1" applyBorder="1" applyAlignment="1">
      <alignment horizontal="left" wrapText="1"/>
    </xf>
    <xf numFmtId="3" fontId="11" fillId="5" borderId="37" xfId="1" applyNumberFormat="1" applyFont="1" applyFill="1" applyBorder="1" applyAlignment="1">
      <alignment horizontal="left" wrapText="1"/>
    </xf>
    <xf numFmtId="0" fontId="11" fillId="5" borderId="6" xfId="1" applyFont="1" applyFill="1" applyBorder="1" applyAlignment="1">
      <alignment horizontal="left" wrapText="1"/>
    </xf>
    <xf numFmtId="43" fontId="51" fillId="0" borderId="1" xfId="51" applyFont="1" applyFill="1" applyBorder="1" applyAlignment="1">
      <alignment horizontal="right" wrapText="1"/>
    </xf>
    <xf numFmtId="2" fontId="38" fillId="0" borderId="4" xfId="42" applyNumberFormat="1" applyFont="1" applyBorder="1" applyAlignment="1">
      <alignment wrapText="1"/>
    </xf>
    <xf numFmtId="43" fontId="40" fillId="24" borderId="68" xfId="51" applyFont="1" applyFill="1" applyBorder="1" applyAlignment="1">
      <alignment horizontal="right" wrapText="1"/>
    </xf>
    <xf numFmtId="43" fontId="37" fillId="0" borderId="69" xfId="51" applyFont="1" applyBorder="1" applyAlignment="1">
      <alignment horizontal="right" wrapText="1"/>
    </xf>
    <xf numFmtId="43" fontId="37" fillId="0" borderId="70" xfId="51" applyFont="1" applyBorder="1" applyAlignment="1">
      <alignment horizontal="right" wrapText="1"/>
    </xf>
    <xf numFmtId="43" fontId="37" fillId="0" borderId="71" xfId="51" applyFont="1" applyBorder="1" applyAlignment="1">
      <alignment horizontal="right" wrapText="1"/>
    </xf>
    <xf numFmtId="43" fontId="40" fillId="24" borderId="25" xfId="51" applyFont="1" applyFill="1" applyBorder="1" applyAlignment="1">
      <alignment horizontal="right" wrapText="1"/>
    </xf>
    <xf numFmtId="43" fontId="40" fillId="24" borderId="6" xfId="51" applyFont="1" applyFill="1" applyBorder="1" applyAlignment="1">
      <alignment horizontal="right" wrapText="1"/>
    </xf>
    <xf numFmtId="43" fontId="40" fillId="24" borderId="5" xfId="51" applyFont="1" applyFill="1" applyBorder="1" applyAlignment="1">
      <alignment horizontal="right" wrapText="1"/>
    </xf>
    <xf numFmtId="0" fontId="6" fillId="4" borderId="0" xfId="42" applyNumberFormat="1" applyFont="1" applyFill="1" applyBorder="1" applyAlignment="1" applyProtection="1">
      <alignment vertical="center"/>
    </xf>
    <xf numFmtId="4" fontId="36" fillId="0" borderId="72" xfId="42" applyNumberFormat="1" applyFont="1" applyFill="1" applyBorder="1" applyAlignment="1" applyProtection="1"/>
    <xf numFmtId="4" fontId="6" fillId="0" borderId="73" xfId="42" applyNumberFormat="1" applyFont="1" applyFill="1" applyBorder="1" applyAlignment="1" applyProtection="1"/>
    <xf numFmtId="4" fontId="36" fillId="0" borderId="5" xfId="2" applyNumberFormat="1" applyFont="1" applyFill="1" applyBorder="1" applyAlignment="1" applyProtection="1"/>
    <xf numFmtId="4" fontId="6" fillId="0" borderId="50" xfId="2" applyNumberFormat="1" applyFont="1" applyFill="1" applyBorder="1" applyAlignment="1" applyProtection="1"/>
    <xf numFmtId="4" fontId="15" fillId="5" borderId="9" xfId="2" applyNumberFormat="1" applyFont="1" applyFill="1" applyBorder="1" applyAlignment="1">
      <alignment wrapText="1"/>
    </xf>
    <xf numFmtId="4" fontId="13" fillId="4" borderId="9" xfId="2" applyNumberFormat="1" applyFont="1" applyFill="1" applyBorder="1" applyAlignment="1">
      <alignment wrapText="1"/>
    </xf>
    <xf numFmtId="4" fontId="48" fillId="0" borderId="9" xfId="2" applyNumberFormat="1" applyFont="1" applyBorder="1" applyAlignment="1"/>
    <xf numFmtId="4" fontId="48" fillId="0" borderId="9" xfId="2" applyNumberFormat="1" applyFont="1" applyFill="1" applyBorder="1" applyAlignment="1"/>
    <xf numFmtId="4" fontId="2" fillId="0" borderId="9" xfId="2" applyNumberFormat="1" applyFont="1" applyBorder="1" applyAlignment="1"/>
    <xf numFmtId="4" fontId="10" fillId="4" borderId="9" xfId="2" applyNumberFormat="1" applyFont="1" applyFill="1" applyBorder="1" applyAlignment="1">
      <alignment wrapText="1"/>
    </xf>
    <xf numFmtId="4" fontId="2" fillId="0" borderId="9" xfId="2" applyNumberFormat="1" applyFont="1" applyFill="1" applyBorder="1" applyAlignment="1"/>
    <xf numFmtId="4" fontId="13" fillId="4" borderId="9" xfId="51" applyNumberFormat="1" applyFont="1" applyFill="1" applyBorder="1" applyAlignment="1">
      <alignment wrapText="1"/>
    </xf>
    <xf numFmtId="4" fontId="9" fillId="6" borderId="9" xfId="1" applyNumberFormat="1" applyFont="1" applyFill="1" applyBorder="1" applyAlignment="1">
      <alignment horizontal="right" wrapText="1"/>
    </xf>
    <xf numFmtId="4" fontId="9" fillId="5" borderId="9" xfId="2" applyNumberFormat="1" applyFont="1" applyFill="1" applyBorder="1" applyAlignment="1">
      <alignment wrapText="1"/>
    </xf>
    <xf numFmtId="4" fontId="8" fillId="4" borderId="9" xfId="2" applyNumberFormat="1" applyFont="1" applyFill="1" applyBorder="1" applyAlignment="1">
      <alignment wrapText="1"/>
    </xf>
    <xf numFmtId="4" fontId="9" fillId="5" borderId="9" xfId="51" applyNumberFormat="1" applyFont="1" applyFill="1" applyBorder="1" applyAlignment="1">
      <alignment wrapText="1"/>
    </xf>
    <xf numFmtId="4" fontId="6" fillId="4" borderId="9" xfId="2" applyNumberFormat="1" applyFont="1" applyFill="1" applyBorder="1" applyAlignment="1">
      <alignment wrapText="1"/>
    </xf>
    <xf numFmtId="4" fontId="16" fillId="4" borderId="9" xfId="2" applyNumberFormat="1" applyFont="1" applyFill="1" applyBorder="1" applyAlignment="1"/>
    <xf numFmtId="4" fontId="5" fillId="6" borderId="9" xfId="2" applyNumberFormat="1" applyFont="1" applyFill="1" applyBorder="1" applyAlignment="1">
      <alignment wrapText="1"/>
    </xf>
    <xf numFmtId="4" fontId="5" fillId="5" borderId="9" xfId="2" applyNumberFormat="1" applyFont="1" applyFill="1" applyBorder="1" applyAlignment="1">
      <alignment wrapText="1"/>
    </xf>
    <xf numFmtId="4" fontId="46" fillId="4" borderId="9" xfId="2" applyNumberFormat="1" applyFont="1" applyFill="1" applyBorder="1" applyAlignment="1">
      <alignment wrapText="1"/>
    </xf>
    <xf numFmtId="4" fontId="2" fillId="0" borderId="59" xfId="2" applyNumberFormat="1" applyFont="1" applyBorder="1" applyAlignment="1"/>
    <xf numFmtId="4" fontId="35" fillId="0" borderId="0" xfId="2" applyNumberFormat="1" applyFont="1" applyFill="1" applyBorder="1" applyAlignment="1"/>
    <xf numFmtId="4" fontId="2" fillId="0" borderId="0" xfId="2" applyNumberFormat="1" applyFont="1" applyBorder="1" applyAlignment="1"/>
    <xf numFmtId="4" fontId="15" fillId="6" borderId="74" xfId="1" applyNumberFormat="1" applyFont="1" applyFill="1" applyBorder="1" applyAlignment="1">
      <alignment horizontal="right" wrapText="1"/>
    </xf>
    <xf numFmtId="4" fontId="15" fillId="5" borderId="26" xfId="2" applyNumberFormat="1" applyFont="1" applyFill="1" applyBorder="1" applyAlignment="1">
      <alignment wrapText="1"/>
    </xf>
    <xf numFmtId="4" fontId="13" fillId="4" borderId="26" xfId="2" applyNumberFormat="1" applyFont="1" applyFill="1" applyBorder="1" applyAlignment="1">
      <alignment wrapText="1"/>
    </xf>
    <xf numFmtId="4" fontId="48" fillId="0" borderId="26" xfId="2" applyNumberFormat="1" applyFont="1" applyBorder="1" applyAlignment="1"/>
    <xf numFmtId="4" fontId="48" fillId="0" borderId="26" xfId="2" applyNumberFormat="1" applyFont="1" applyFill="1" applyBorder="1" applyAlignment="1"/>
    <xf numFmtId="4" fontId="2" fillId="0" borderId="26" xfId="2" applyNumberFormat="1" applyFont="1" applyBorder="1" applyAlignment="1"/>
    <xf numFmtId="4" fontId="10" fillId="4" borderId="26" xfId="2" applyNumberFormat="1" applyFont="1" applyFill="1" applyBorder="1" applyAlignment="1">
      <alignment wrapText="1"/>
    </xf>
    <xf numFmtId="4" fontId="2" fillId="0" borderId="26" xfId="2" applyNumberFormat="1" applyFont="1" applyFill="1" applyBorder="1" applyAlignment="1"/>
    <xf numFmtId="4" fontId="13" fillId="4" borderId="26" xfId="51" applyNumberFormat="1" applyFont="1" applyFill="1" applyBorder="1" applyAlignment="1">
      <alignment wrapText="1"/>
    </xf>
    <xf numFmtId="4" fontId="9" fillId="6" borderId="26" xfId="1" applyNumberFormat="1" applyFont="1" applyFill="1" applyBorder="1" applyAlignment="1">
      <alignment horizontal="right" wrapText="1"/>
    </xf>
    <xf numFmtId="4" fontId="9" fillId="5" borderId="26" xfId="2" applyNumberFormat="1" applyFont="1" applyFill="1" applyBorder="1" applyAlignment="1">
      <alignment wrapText="1"/>
    </xf>
    <xf numFmtId="4" fontId="8" fillId="4" borderId="26" xfId="2" applyNumberFormat="1" applyFont="1" applyFill="1" applyBorder="1" applyAlignment="1">
      <alignment wrapText="1"/>
    </xf>
    <xf numFmtId="4" fontId="9" fillId="5" borderId="26" xfId="51" applyNumberFormat="1" applyFont="1" applyFill="1" applyBorder="1" applyAlignment="1">
      <alignment wrapText="1"/>
    </xf>
    <xf numFmtId="4" fontId="6" fillId="4" borderId="26" xfId="2" applyNumberFormat="1" applyFont="1" applyFill="1" applyBorder="1" applyAlignment="1">
      <alignment wrapText="1"/>
    </xf>
    <xf numFmtId="4" fontId="16" fillId="4" borderId="26" xfId="2" applyNumberFormat="1" applyFont="1" applyFill="1" applyBorder="1" applyAlignment="1"/>
    <xf numFmtId="4" fontId="5" fillId="6" borderId="26" xfId="2" applyNumberFormat="1" applyFont="1" applyFill="1" applyBorder="1" applyAlignment="1">
      <alignment wrapText="1"/>
    </xf>
    <xf numFmtId="4" fontId="5" fillId="5" borderId="26" xfId="2" applyNumberFormat="1" applyFont="1" applyFill="1" applyBorder="1" applyAlignment="1">
      <alignment wrapText="1"/>
    </xf>
    <xf numFmtId="4" fontId="46" fillId="4" borderId="26" xfId="2" applyNumberFormat="1" applyFont="1" applyFill="1" applyBorder="1" applyAlignment="1">
      <alignment wrapText="1"/>
    </xf>
    <xf numFmtId="4" fontId="2" fillId="0" borderId="43" xfId="2" applyNumberFormat="1" applyFont="1" applyBorder="1" applyAlignment="1"/>
    <xf numFmtId="4" fontId="3" fillId="26" borderId="4" xfId="2" applyNumberFormat="1" applyFont="1" applyFill="1" applyBorder="1" applyAlignment="1"/>
    <xf numFmtId="4" fontId="16" fillId="0" borderId="4" xfId="1" applyNumberFormat="1" applyFont="1" applyFill="1" applyBorder="1" applyAlignment="1">
      <alignment horizontal="center" vertical="center" wrapText="1"/>
    </xf>
    <xf numFmtId="43" fontId="45" fillId="0" borderId="75" xfId="51" applyFont="1" applyFill="1" applyBorder="1" applyAlignment="1">
      <alignment horizontal="right" wrapText="1"/>
    </xf>
    <xf numFmtId="43" fontId="45" fillId="0" borderId="7" xfId="51" applyFont="1" applyFill="1" applyBorder="1" applyAlignment="1">
      <alignment horizontal="right" wrapText="1"/>
    </xf>
    <xf numFmtId="4" fontId="3" fillId="26" borderId="1" xfId="1" applyNumberFormat="1" applyFont="1" applyFill="1" applyBorder="1" applyAlignment="1">
      <alignment horizontal="center" vertical="center" wrapText="1"/>
    </xf>
    <xf numFmtId="4" fontId="49" fillId="4" borderId="26" xfId="51" applyNumberFormat="1" applyFont="1" applyFill="1" applyBorder="1" applyAlignment="1">
      <alignment horizontal="right" indent="1"/>
    </xf>
    <xf numFmtId="4" fontId="35" fillId="0" borderId="23" xfId="2" applyNumberFormat="1" applyFont="1" applyFill="1" applyBorder="1" applyAlignment="1"/>
    <xf numFmtId="4" fontId="2" fillId="0" borderId="46" xfId="2" applyNumberFormat="1" applyFont="1" applyBorder="1" applyAlignment="1"/>
    <xf numFmtId="4" fontId="35" fillId="0" borderId="25" xfId="2" applyNumberFormat="1" applyFont="1" applyFill="1" applyBorder="1" applyAlignment="1"/>
    <xf numFmtId="4" fontId="49" fillId="4" borderId="9" xfId="51" applyNumberFormat="1" applyFont="1" applyFill="1" applyBorder="1" applyAlignment="1"/>
    <xf numFmtId="4" fontId="36" fillId="0" borderId="0" xfId="42" applyNumberFormat="1" applyFont="1" applyFill="1" applyBorder="1" applyAlignment="1" applyProtection="1"/>
    <xf numFmtId="0" fontId="6" fillId="0" borderId="33" xfId="42" applyNumberFormat="1" applyFont="1" applyFill="1" applyBorder="1" applyAlignment="1" applyProtection="1"/>
    <xf numFmtId="4" fontId="36" fillId="0" borderId="22" xfId="42" applyNumberFormat="1" applyFont="1" applyFill="1" applyBorder="1" applyAlignment="1" applyProtection="1"/>
    <xf numFmtId="4" fontId="36" fillId="0" borderId="23" xfId="42" applyNumberFormat="1" applyFont="1" applyFill="1" applyBorder="1" applyAlignment="1" applyProtection="1"/>
    <xf numFmtId="0" fontId="6" fillId="0" borderId="8" xfId="42" applyNumberFormat="1" applyFont="1" applyFill="1" applyBorder="1" applyAlignment="1" applyProtection="1"/>
    <xf numFmtId="4" fontId="36" fillId="0" borderId="46" xfId="42" applyNumberFormat="1" applyFont="1" applyFill="1" applyBorder="1" applyAlignment="1" applyProtection="1"/>
    <xf numFmtId="0" fontId="6" fillId="0" borderId="34" xfId="42" applyNumberFormat="1" applyFont="1" applyFill="1" applyBorder="1" applyAlignment="1" applyProtection="1"/>
    <xf numFmtId="4" fontId="36" fillId="0" borderId="39" xfId="42" applyNumberFormat="1" applyFont="1" applyFill="1" applyBorder="1" applyAlignment="1" applyProtection="1"/>
    <xf numFmtId="43" fontId="45" fillId="0" borderId="76" xfId="51" applyFont="1" applyFill="1" applyBorder="1" applyAlignment="1">
      <alignment horizontal="right" wrapText="1"/>
    </xf>
    <xf numFmtId="4" fontId="16" fillId="0" borderId="77" xfId="1" applyNumberFormat="1" applyFont="1" applyFill="1" applyBorder="1" applyAlignment="1">
      <alignment horizontal="center" vertical="center" wrapText="1"/>
    </xf>
    <xf numFmtId="43" fontId="51" fillId="0" borderId="2" xfId="51" applyFont="1" applyFill="1" applyBorder="1" applyAlignment="1">
      <alignment horizontal="right" wrapText="1"/>
    </xf>
    <xf numFmtId="4" fontId="3" fillId="25" borderId="1" xfId="1" applyNumberFormat="1" applyFont="1" applyFill="1" applyBorder="1" applyAlignment="1">
      <alignment horizontal="center" vertical="center" wrapText="1"/>
    </xf>
    <xf numFmtId="4" fontId="15" fillId="5" borderId="6" xfId="2" applyNumberFormat="1" applyFont="1" applyFill="1" applyBorder="1" applyAlignment="1">
      <alignment wrapText="1"/>
    </xf>
    <xf numFmtId="4" fontId="13" fillId="4" borderId="6" xfId="2" applyNumberFormat="1" applyFont="1" applyFill="1" applyBorder="1" applyAlignment="1">
      <alignment wrapText="1"/>
    </xf>
    <xf numFmtId="4" fontId="48" fillId="0" borderId="6" xfId="2" applyNumberFormat="1" applyFont="1" applyBorder="1" applyAlignment="1"/>
    <xf numFmtId="4" fontId="48" fillId="0" borderId="6" xfId="2" applyNumberFormat="1" applyFont="1" applyFill="1" applyBorder="1" applyAlignment="1"/>
    <xf numFmtId="4" fontId="10" fillId="4" borderId="6" xfId="2" applyNumberFormat="1" applyFont="1" applyFill="1" applyBorder="1" applyAlignment="1">
      <alignment wrapText="1"/>
    </xf>
    <xf numFmtId="4" fontId="2" fillId="0" borderId="6" xfId="2" applyNumberFormat="1" applyFont="1" applyFill="1" applyBorder="1" applyAlignment="1"/>
    <xf numFmtId="4" fontId="13" fillId="4" borderId="6" xfId="51" applyNumberFormat="1" applyFont="1" applyFill="1" applyBorder="1" applyAlignment="1">
      <alignment wrapText="1"/>
    </xf>
    <xf numFmtId="4" fontId="9" fillId="6" borderId="6" xfId="1" applyNumberFormat="1" applyFont="1" applyFill="1" applyBorder="1" applyAlignment="1">
      <alignment horizontal="right" wrapText="1"/>
    </xf>
    <xf numFmtId="4" fontId="9" fillId="5" borderId="6" xfId="2" applyNumberFormat="1" applyFont="1" applyFill="1" applyBorder="1" applyAlignment="1">
      <alignment wrapText="1"/>
    </xf>
    <xf numFmtId="4" fontId="8" fillId="4" borderId="6" xfId="2" applyNumberFormat="1" applyFont="1" applyFill="1" applyBorder="1" applyAlignment="1">
      <alignment wrapText="1"/>
    </xf>
    <xf numFmtId="4" fontId="9" fillId="5" borderId="6" xfId="51" applyNumberFormat="1" applyFont="1" applyFill="1" applyBorder="1" applyAlignment="1">
      <alignment wrapText="1"/>
    </xf>
    <xf numFmtId="4" fontId="49" fillId="4" borderId="6" xfId="51" applyNumberFormat="1" applyFont="1" applyFill="1" applyBorder="1" applyAlignment="1">
      <alignment horizontal="right" indent="1"/>
    </xf>
    <xf numFmtId="4" fontId="6" fillId="4" borderId="6" xfId="2" applyNumberFormat="1" applyFont="1" applyFill="1" applyBorder="1" applyAlignment="1">
      <alignment wrapText="1"/>
    </xf>
    <xf numFmtId="4" fontId="16" fillId="4" borderId="6" xfId="2" applyNumberFormat="1" applyFont="1" applyFill="1" applyBorder="1" applyAlignment="1"/>
    <xf numFmtId="4" fontId="5" fillId="6" borderId="6" xfId="2" applyNumberFormat="1" applyFont="1" applyFill="1" applyBorder="1" applyAlignment="1">
      <alignment wrapText="1"/>
    </xf>
    <xf numFmtId="4" fontId="5" fillId="5" borderId="6" xfId="2" applyNumberFormat="1" applyFont="1" applyFill="1" applyBorder="1" applyAlignment="1">
      <alignment wrapText="1"/>
    </xf>
    <xf numFmtId="4" fontId="46" fillId="4" borderId="6" xfId="2" applyNumberFormat="1" applyFont="1" applyFill="1" applyBorder="1" applyAlignment="1">
      <alignment wrapText="1"/>
    </xf>
    <xf numFmtId="4" fontId="2" fillId="0" borderId="24" xfId="2" applyNumberFormat="1" applyFont="1" applyBorder="1" applyAlignment="1"/>
    <xf numFmtId="43" fontId="45" fillId="0" borderId="41" xfId="51" applyFont="1" applyFill="1" applyBorder="1" applyAlignment="1">
      <alignment horizontal="right" wrapText="1"/>
    </xf>
    <xf numFmtId="43" fontId="45" fillId="0" borderId="47" xfId="51" applyFont="1" applyFill="1" applyBorder="1" applyAlignment="1">
      <alignment horizontal="right" wrapText="1"/>
    </xf>
    <xf numFmtId="0" fontId="2" fillId="0" borderId="0" xfId="1" applyFont="1" applyAlignment="1">
      <alignment horizontal="left" wrapText="1" indent="1"/>
    </xf>
    <xf numFmtId="0" fontId="16" fillId="5" borderId="0" xfId="1" applyFont="1" applyFill="1" applyAlignment="1">
      <alignment horizontal="left" indent="1"/>
    </xf>
    <xf numFmtId="0" fontId="36" fillId="0" borderId="3" xfId="42" applyNumberFormat="1" applyFont="1" applyFill="1" applyBorder="1" applyAlignment="1" applyProtection="1"/>
    <xf numFmtId="0" fontId="36" fillId="0" borderId="76" xfId="42" applyNumberFormat="1" applyFont="1" applyFill="1" applyBorder="1" applyAlignment="1" applyProtection="1"/>
    <xf numFmtId="0" fontId="36" fillId="0" borderId="78" xfId="42" applyNumberFormat="1" applyFont="1" applyFill="1" applyBorder="1" applyAlignment="1" applyProtection="1"/>
    <xf numFmtId="4" fontId="42" fillId="0" borderId="6" xfId="2" applyNumberFormat="1" applyFont="1" applyFill="1" applyBorder="1" applyAlignment="1" applyProtection="1"/>
    <xf numFmtId="4" fontId="6" fillId="0" borderId="6" xfId="2" applyNumberFormat="1" applyFont="1" applyFill="1" applyBorder="1" applyAlignment="1" applyProtection="1"/>
    <xf numFmtId="0" fontId="15" fillId="27" borderId="4" xfId="42" applyNumberFormat="1" applyFont="1" applyFill="1" applyBorder="1" applyAlignment="1" applyProtection="1">
      <alignment horizontal="center" vertical="center" wrapText="1"/>
    </xf>
    <xf numFmtId="0" fontId="15" fillId="27" borderId="20" xfId="42" applyNumberFormat="1" applyFont="1" applyFill="1" applyBorder="1" applyAlignment="1" applyProtection="1">
      <alignment horizontal="center" vertical="center" wrapText="1"/>
    </xf>
    <xf numFmtId="0" fontId="15" fillId="27" borderId="2" xfId="42" applyNumberFormat="1" applyFont="1" applyFill="1" applyBorder="1" applyAlignment="1" applyProtection="1">
      <alignment horizontal="center" vertical="center" wrapText="1"/>
    </xf>
    <xf numFmtId="0" fontId="38" fillId="0" borderId="4" xfId="42" applyFont="1" applyFill="1" applyBorder="1" applyAlignment="1">
      <alignment horizontal="center" vertical="center"/>
    </xf>
    <xf numFmtId="0" fontId="38" fillId="0" borderId="20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4" fontId="38" fillId="0" borderId="4" xfId="2" applyNumberFormat="1" applyFont="1" applyBorder="1" applyAlignment="1">
      <alignment horizontal="center"/>
    </xf>
    <xf numFmtId="4" fontId="38" fillId="0" borderId="20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  <xf numFmtId="4" fontId="36" fillId="0" borderId="75" xfId="42" applyNumberFormat="1" applyFont="1" applyFill="1" applyBorder="1" applyAlignment="1" applyProtection="1">
      <alignment horizontal="center"/>
    </xf>
    <xf numFmtId="4" fontId="36" fillId="0" borderId="79" xfId="42" applyNumberFormat="1" applyFont="1" applyFill="1" applyBorder="1" applyAlignment="1" applyProtection="1">
      <alignment horizontal="center"/>
    </xf>
  </cellXfs>
  <cellStyles count="5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2 2" xfId="53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[0] 2" xfId="54"/>
    <cellStyle name="Zarez 2" xfId="2"/>
    <cellStyle name="Zarez 2 2" xfId="49"/>
    <cellStyle name="Zarez 2 2 2" xfId="55"/>
    <cellStyle name="Zarez 2 2 3" xfId="56"/>
    <cellStyle name="Zarez 2 3" xfId="50"/>
    <cellStyle name="Zarez 3" xfId="52"/>
  </cellStyles>
  <dxfs count="0"/>
  <tableStyles count="0" defaultTableStyle="TableStyleMedium9" defaultPivotStyle="PivotStyleLight16"/>
  <colors>
    <mruColors>
      <color rgb="FFFFCCFF"/>
      <color rgb="FF66FFFF"/>
      <color rgb="FFF0FDC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10" name="TekstniOkvir 9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11" name="TekstniOkvir 10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12" name="TekstniOkvir 11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13" name="TekstniOkvir 12"/>
        <xdr:cNvSpPr txBox="1"/>
      </xdr:nvSpPr>
      <xdr:spPr>
        <a:xfrm>
          <a:off x="13249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41"/>
  <sheetViews>
    <sheetView tabSelected="1" topLeftCell="A13" workbookViewId="0">
      <selection activeCell="A37" sqref="A37"/>
    </sheetView>
  </sheetViews>
  <sheetFormatPr defaultColWidth="11.42578125" defaultRowHeight="12.75"/>
  <cols>
    <col min="1" max="1" width="20" style="11" customWidth="1"/>
    <col min="2" max="2" width="14" style="11" bestFit="1" customWidth="1"/>
    <col min="3" max="3" width="13.42578125" style="11" bestFit="1" customWidth="1"/>
    <col min="4" max="4" width="14" style="11" bestFit="1" customWidth="1"/>
    <col min="5" max="5" width="16" style="11" bestFit="1" customWidth="1"/>
    <col min="6" max="6" width="16.85546875" style="11" bestFit="1" customWidth="1"/>
    <col min="7" max="7" width="14" style="11" bestFit="1" customWidth="1"/>
    <col min="8" max="8" width="12.140625" style="11" bestFit="1" customWidth="1"/>
    <col min="9" max="9" width="13.85546875" style="11" bestFit="1" customWidth="1"/>
    <col min="10" max="10" width="9.140625" style="11" bestFit="1" customWidth="1"/>
    <col min="11" max="11" width="10.140625" style="12" bestFit="1" customWidth="1"/>
    <col min="12" max="12" width="10.5703125" style="5" bestFit="1" customWidth="1"/>
    <col min="13" max="13" width="11.7109375" style="5" bestFit="1" customWidth="1"/>
    <col min="14" max="14" width="10.140625" style="5" bestFit="1" customWidth="1"/>
    <col min="15" max="15" width="12.7109375" style="5" bestFit="1" customWidth="1"/>
    <col min="16" max="16" width="13.85546875" style="5" bestFit="1" customWidth="1"/>
    <col min="17" max="17" width="12.7109375" style="5" bestFit="1" customWidth="1"/>
    <col min="18" max="18" width="3.7109375" style="5" customWidth="1"/>
    <col min="19" max="19" width="11.42578125" style="5"/>
    <col min="20" max="20" width="12.7109375" style="5" bestFit="1" customWidth="1"/>
    <col min="21" max="16384" width="11.42578125" style="5"/>
  </cols>
  <sheetData>
    <row r="1" spans="1:17" ht="16.5" thickBot="1">
      <c r="A1" s="11" t="s">
        <v>146</v>
      </c>
      <c r="E1" s="4"/>
      <c r="F1" s="4"/>
      <c r="G1" s="4"/>
      <c r="H1" s="13"/>
      <c r="I1" s="13"/>
      <c r="J1" s="2"/>
      <c r="K1" s="2"/>
      <c r="L1" s="2"/>
      <c r="M1" s="2"/>
      <c r="N1" s="3"/>
      <c r="O1" s="3"/>
    </row>
    <row r="2" spans="1:17" ht="16.5" thickBot="1">
      <c r="A2" s="281" t="s">
        <v>194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</row>
    <row r="3" spans="1:17" ht="13.5" thickBot="1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108" t="s">
        <v>168</v>
      </c>
    </row>
    <row r="4" spans="1:17" ht="26.25" thickBot="1">
      <c r="A4" s="28" t="s">
        <v>126</v>
      </c>
      <c r="B4" s="28"/>
      <c r="C4" s="28"/>
      <c r="D4" s="28"/>
      <c r="E4" s="284" t="s">
        <v>193</v>
      </c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17" ht="128.25" thickBot="1">
      <c r="A5" s="29" t="s">
        <v>127</v>
      </c>
      <c r="B5" s="146" t="s">
        <v>177</v>
      </c>
      <c r="C5" s="146" t="s">
        <v>189</v>
      </c>
      <c r="D5" s="146" t="s">
        <v>178</v>
      </c>
      <c r="E5" s="109" t="s">
        <v>139</v>
      </c>
      <c r="F5" s="163" t="s">
        <v>185</v>
      </c>
      <c r="G5" s="110" t="s">
        <v>140</v>
      </c>
      <c r="H5" s="111" t="s">
        <v>141</v>
      </c>
      <c r="I5" s="111" t="s">
        <v>142</v>
      </c>
      <c r="J5" s="111" t="s">
        <v>143</v>
      </c>
      <c r="K5" s="111" t="s">
        <v>144</v>
      </c>
      <c r="L5" s="111" t="s">
        <v>145</v>
      </c>
      <c r="M5" s="112" t="s">
        <v>186</v>
      </c>
      <c r="N5" s="112" t="s">
        <v>176</v>
      </c>
      <c r="O5" s="152" t="s">
        <v>190</v>
      </c>
      <c r="P5" s="155" t="s">
        <v>191</v>
      </c>
      <c r="Q5" s="158" t="s">
        <v>181</v>
      </c>
    </row>
    <row r="6" spans="1:17" ht="25.5">
      <c r="A6" s="113" t="s">
        <v>128</v>
      </c>
      <c r="B6" s="147">
        <v>77000</v>
      </c>
      <c r="C6" s="185">
        <f>D6-B6</f>
        <v>0</v>
      </c>
      <c r="D6" s="181">
        <v>77000</v>
      </c>
      <c r="E6" s="114"/>
      <c r="F6" s="160"/>
      <c r="G6" s="101"/>
      <c r="H6" s="101"/>
      <c r="I6" s="101"/>
      <c r="J6" s="101">
        <v>77000</v>
      </c>
      <c r="K6" s="101"/>
      <c r="L6" s="101"/>
      <c r="M6" s="101"/>
      <c r="N6" s="115"/>
      <c r="O6" s="135">
        <f t="shared" ref="O6:O23" si="0">SUM(E6:N6)</f>
        <v>77000</v>
      </c>
      <c r="P6" s="156">
        <f>O6-D6</f>
        <v>0</v>
      </c>
      <c r="Q6" s="153">
        <f>O6/D6*100</f>
        <v>100</v>
      </c>
    </row>
    <row r="7" spans="1:17">
      <c r="A7" s="116" t="s">
        <v>129</v>
      </c>
      <c r="B7" s="148">
        <v>600</v>
      </c>
      <c r="C7" s="186">
        <f t="shared" ref="C7:C23" si="1">D7-B7</f>
        <v>0</v>
      </c>
      <c r="D7" s="182">
        <v>600</v>
      </c>
      <c r="E7" s="117"/>
      <c r="F7" s="161"/>
      <c r="G7" s="118"/>
      <c r="H7" s="118">
        <v>600</v>
      </c>
      <c r="I7" s="118"/>
      <c r="J7" s="118"/>
      <c r="K7" s="118"/>
      <c r="L7" s="118"/>
      <c r="M7" s="118"/>
      <c r="N7" s="119"/>
      <c r="O7" s="135">
        <f t="shared" si="0"/>
        <v>600</v>
      </c>
      <c r="P7" s="157">
        <f t="shared" ref="P7:P24" si="2">O7-D7</f>
        <v>0</v>
      </c>
      <c r="Q7" s="154">
        <f t="shared" ref="Q7:Q24" si="3">O7/D7*100</f>
        <v>100</v>
      </c>
    </row>
    <row r="8" spans="1:17" ht="25.5">
      <c r="A8" s="116" t="s">
        <v>169</v>
      </c>
      <c r="B8" s="148">
        <v>200</v>
      </c>
      <c r="C8" s="186">
        <f t="shared" si="1"/>
        <v>0</v>
      </c>
      <c r="D8" s="182">
        <v>200</v>
      </c>
      <c r="E8" s="117"/>
      <c r="F8" s="161"/>
      <c r="G8" s="118"/>
      <c r="H8" s="118">
        <v>200</v>
      </c>
      <c r="I8" s="118"/>
      <c r="J8" s="118"/>
      <c r="K8" s="118"/>
      <c r="L8" s="118"/>
      <c r="M8" s="118"/>
      <c r="N8" s="119"/>
      <c r="O8" s="135">
        <f t="shared" si="0"/>
        <v>200</v>
      </c>
      <c r="P8" s="157">
        <f t="shared" si="2"/>
        <v>0</v>
      </c>
      <c r="Q8" s="154">
        <f t="shared" si="3"/>
        <v>100</v>
      </c>
    </row>
    <row r="9" spans="1:17" ht="25.5">
      <c r="A9" s="116" t="s">
        <v>130</v>
      </c>
      <c r="B9" s="148">
        <v>100</v>
      </c>
      <c r="C9" s="186">
        <f t="shared" si="1"/>
        <v>0</v>
      </c>
      <c r="D9" s="182">
        <v>100</v>
      </c>
      <c r="E9" s="117"/>
      <c r="F9" s="161"/>
      <c r="G9" s="118"/>
      <c r="H9" s="118">
        <v>100</v>
      </c>
      <c r="I9" s="118"/>
      <c r="J9" s="118"/>
      <c r="K9" s="118"/>
      <c r="L9" s="118"/>
      <c r="M9" s="118"/>
      <c r="N9" s="119"/>
      <c r="O9" s="135">
        <f t="shared" si="0"/>
        <v>100</v>
      </c>
      <c r="P9" s="157">
        <f t="shared" si="2"/>
        <v>0</v>
      </c>
      <c r="Q9" s="154">
        <f t="shared" si="3"/>
        <v>100</v>
      </c>
    </row>
    <row r="10" spans="1:17">
      <c r="A10" s="116" t="s">
        <v>131</v>
      </c>
      <c r="B10" s="148">
        <v>1707300</v>
      </c>
      <c r="C10" s="186">
        <f t="shared" si="1"/>
        <v>100000</v>
      </c>
      <c r="D10" s="182">
        <v>1807300</v>
      </c>
      <c r="E10" s="117"/>
      <c r="F10" s="161"/>
      <c r="G10" s="118"/>
      <c r="H10" s="118"/>
      <c r="I10" s="118">
        <v>1970000</v>
      </c>
      <c r="J10" s="118"/>
      <c r="K10" s="118"/>
      <c r="L10" s="118"/>
      <c r="M10" s="118"/>
      <c r="N10" s="119"/>
      <c r="O10" s="135">
        <f t="shared" si="0"/>
        <v>1970000</v>
      </c>
      <c r="P10" s="280">
        <f t="shared" si="2"/>
        <v>162700</v>
      </c>
      <c r="Q10" s="154">
        <f t="shared" si="3"/>
        <v>109.00237923974991</v>
      </c>
    </row>
    <row r="11" spans="1:17" ht="38.25">
      <c r="A11" s="116" t="s">
        <v>182</v>
      </c>
      <c r="B11" s="148">
        <v>0</v>
      </c>
      <c r="C11" s="186">
        <f t="shared" si="1"/>
        <v>1500</v>
      </c>
      <c r="D11" s="182">
        <v>1500</v>
      </c>
      <c r="E11" s="117"/>
      <c r="F11" s="161"/>
      <c r="G11" s="118"/>
      <c r="H11" s="118"/>
      <c r="I11" s="118">
        <v>1500</v>
      </c>
      <c r="J11" s="118"/>
      <c r="K11" s="118"/>
      <c r="L11" s="118"/>
      <c r="M11" s="118"/>
      <c r="N11" s="119"/>
      <c r="O11" s="135">
        <f t="shared" si="0"/>
        <v>1500</v>
      </c>
      <c r="P11" s="157">
        <f t="shared" si="2"/>
        <v>0</v>
      </c>
      <c r="Q11" s="154">
        <f t="shared" si="3"/>
        <v>100</v>
      </c>
    </row>
    <row r="12" spans="1:17">
      <c r="A12" s="116" t="s">
        <v>132</v>
      </c>
      <c r="B12" s="148">
        <v>55000</v>
      </c>
      <c r="C12" s="186">
        <f t="shared" si="1"/>
        <v>0</v>
      </c>
      <c r="D12" s="182">
        <v>55000</v>
      </c>
      <c r="E12" s="117"/>
      <c r="F12" s="161"/>
      <c r="G12" s="118"/>
      <c r="H12" s="118"/>
      <c r="I12" s="118"/>
      <c r="J12" s="118"/>
      <c r="K12" s="118"/>
      <c r="L12" s="118">
        <v>55000</v>
      </c>
      <c r="M12" s="118"/>
      <c r="N12" s="119"/>
      <c r="O12" s="135">
        <f t="shared" si="0"/>
        <v>55000</v>
      </c>
      <c r="P12" s="157">
        <f t="shared" si="2"/>
        <v>0</v>
      </c>
      <c r="Q12" s="154">
        <f t="shared" si="3"/>
        <v>100</v>
      </c>
    </row>
    <row r="13" spans="1:17">
      <c r="A13" s="116" t="s">
        <v>133</v>
      </c>
      <c r="B13" s="148">
        <v>2440000</v>
      </c>
      <c r="C13" s="186">
        <f t="shared" si="1"/>
        <v>60000</v>
      </c>
      <c r="D13" s="182">
        <v>2500000</v>
      </c>
      <c r="E13" s="117"/>
      <c r="F13" s="161"/>
      <c r="G13" s="118"/>
      <c r="H13" s="118">
        <v>2150000</v>
      </c>
      <c r="I13" s="118"/>
      <c r="J13" s="118"/>
      <c r="K13" s="118"/>
      <c r="L13" s="118"/>
      <c r="M13" s="118"/>
      <c r="N13" s="119"/>
      <c r="O13" s="135">
        <f t="shared" si="0"/>
        <v>2150000</v>
      </c>
      <c r="P13" s="279">
        <f t="shared" si="2"/>
        <v>-350000</v>
      </c>
      <c r="Q13" s="154">
        <f t="shared" si="3"/>
        <v>86</v>
      </c>
    </row>
    <row r="14" spans="1:17" ht="25.5">
      <c r="A14" s="116" t="s">
        <v>170</v>
      </c>
      <c r="B14" s="148">
        <v>1000</v>
      </c>
      <c r="C14" s="186">
        <f t="shared" si="1"/>
        <v>0</v>
      </c>
      <c r="D14" s="182">
        <v>1000</v>
      </c>
      <c r="E14" s="117"/>
      <c r="F14" s="161"/>
      <c r="G14" s="118"/>
      <c r="H14" s="118"/>
      <c r="I14" s="118"/>
      <c r="J14" s="118"/>
      <c r="K14" s="118">
        <v>1000</v>
      </c>
      <c r="L14" s="118"/>
      <c r="M14" s="118"/>
      <c r="N14" s="119"/>
      <c r="O14" s="135">
        <f t="shared" si="0"/>
        <v>1000</v>
      </c>
      <c r="P14" s="157">
        <f t="shared" si="2"/>
        <v>0</v>
      </c>
      <c r="Q14" s="154">
        <f t="shared" si="3"/>
        <v>100</v>
      </c>
    </row>
    <row r="15" spans="1:17">
      <c r="A15" s="116" t="s">
        <v>134</v>
      </c>
      <c r="B15" s="148">
        <v>13500</v>
      </c>
      <c r="C15" s="186">
        <f t="shared" si="1"/>
        <v>0</v>
      </c>
      <c r="D15" s="182">
        <v>13500</v>
      </c>
      <c r="E15" s="117"/>
      <c r="F15" s="161"/>
      <c r="G15" s="118"/>
      <c r="H15" s="118"/>
      <c r="I15" s="118"/>
      <c r="J15" s="118"/>
      <c r="K15" s="118">
        <v>13500</v>
      </c>
      <c r="L15" s="118"/>
      <c r="M15" s="118"/>
      <c r="N15" s="119"/>
      <c r="O15" s="135">
        <f t="shared" si="0"/>
        <v>13500</v>
      </c>
      <c r="P15" s="157">
        <f t="shared" si="2"/>
        <v>0</v>
      </c>
      <c r="Q15" s="154">
        <f t="shared" si="3"/>
        <v>100</v>
      </c>
    </row>
    <row r="16" spans="1:17" ht="25.5">
      <c r="A16" s="116" t="s">
        <v>138</v>
      </c>
      <c r="B16" s="148">
        <v>14000</v>
      </c>
      <c r="C16" s="186">
        <f t="shared" si="1"/>
        <v>0</v>
      </c>
      <c r="D16" s="182">
        <v>14000</v>
      </c>
      <c r="E16" s="117"/>
      <c r="F16" s="161"/>
      <c r="G16" s="118"/>
      <c r="H16" s="118"/>
      <c r="I16" s="118"/>
      <c r="J16" s="118"/>
      <c r="K16" s="118">
        <v>14000</v>
      </c>
      <c r="L16" s="118"/>
      <c r="M16" s="118"/>
      <c r="N16" s="119"/>
      <c r="O16" s="135">
        <f t="shared" si="0"/>
        <v>14000</v>
      </c>
      <c r="P16" s="157">
        <f t="shared" si="2"/>
        <v>0</v>
      </c>
      <c r="Q16" s="154">
        <f t="shared" si="3"/>
        <v>100</v>
      </c>
    </row>
    <row r="17" spans="1:20" ht="25.5">
      <c r="A17" s="116" t="s">
        <v>171</v>
      </c>
      <c r="B17" s="148">
        <v>0</v>
      </c>
      <c r="C17" s="186">
        <f t="shared" si="1"/>
        <v>0</v>
      </c>
      <c r="D17" s="182">
        <v>0</v>
      </c>
      <c r="E17" s="117">
        <v>55000</v>
      </c>
      <c r="F17" s="161"/>
      <c r="G17" s="118">
        <v>68500</v>
      </c>
      <c r="H17" s="118"/>
      <c r="I17" s="118"/>
      <c r="J17" s="118"/>
      <c r="K17" s="118"/>
      <c r="L17" s="118"/>
      <c r="M17" s="118"/>
      <c r="N17" s="119"/>
      <c r="O17" s="135">
        <f t="shared" si="0"/>
        <v>123500</v>
      </c>
      <c r="P17" s="157">
        <f t="shared" si="2"/>
        <v>123500</v>
      </c>
      <c r="Q17" s="154" t="e">
        <f t="shared" si="3"/>
        <v>#DIV/0!</v>
      </c>
    </row>
    <row r="18" spans="1:20" ht="25.5">
      <c r="A18" s="116" t="s">
        <v>159</v>
      </c>
      <c r="B18" s="148">
        <v>109424</v>
      </c>
      <c r="C18" s="186">
        <f t="shared" si="1"/>
        <v>362500</v>
      </c>
      <c r="D18" s="182">
        <v>471924</v>
      </c>
      <c r="E18" s="117">
        <f>80000+250000+2000+115000</f>
        <v>447000</v>
      </c>
      <c r="F18" s="161">
        <v>112500</v>
      </c>
      <c r="G18" s="118">
        <v>29424</v>
      </c>
      <c r="H18" s="118"/>
      <c r="I18" s="118"/>
      <c r="J18" s="118"/>
      <c r="K18" s="118"/>
      <c r="L18" s="118"/>
      <c r="M18" s="118"/>
      <c r="N18" s="119"/>
      <c r="O18" s="135">
        <f t="shared" si="0"/>
        <v>588924</v>
      </c>
      <c r="P18" s="157">
        <f t="shared" si="2"/>
        <v>117000</v>
      </c>
      <c r="Q18" s="154">
        <f t="shared" si="3"/>
        <v>124.79212754596078</v>
      </c>
    </row>
    <row r="19" spans="1:20" ht="38.25">
      <c r="A19" s="116" t="s">
        <v>172</v>
      </c>
      <c r="B19" s="148">
        <v>310576</v>
      </c>
      <c r="C19" s="186">
        <f t="shared" si="1"/>
        <v>0</v>
      </c>
      <c r="D19" s="182">
        <v>310576</v>
      </c>
      <c r="E19" s="117"/>
      <c r="F19" s="161"/>
      <c r="G19" s="118">
        <f>139326+171250-171250+102750</f>
        <v>242076</v>
      </c>
      <c r="H19" s="118"/>
      <c r="I19" s="118"/>
      <c r="J19" s="118"/>
      <c r="K19" s="118"/>
      <c r="L19" s="118"/>
      <c r="M19" s="118"/>
      <c r="N19" s="119"/>
      <c r="O19" s="135">
        <f t="shared" si="0"/>
        <v>242076</v>
      </c>
      <c r="P19" s="157">
        <f t="shared" si="2"/>
        <v>-68500</v>
      </c>
      <c r="Q19" s="154">
        <f t="shared" si="3"/>
        <v>77.944206892998807</v>
      </c>
    </row>
    <row r="20" spans="1:20">
      <c r="A20" s="116" t="s">
        <v>135</v>
      </c>
      <c r="B20" s="148">
        <v>8130000</v>
      </c>
      <c r="C20" s="186">
        <f t="shared" si="1"/>
        <v>883380</v>
      </c>
      <c r="D20" s="182">
        <v>9013380</v>
      </c>
      <c r="E20" s="117"/>
      <c r="F20" s="161"/>
      <c r="G20" s="118"/>
      <c r="H20" s="118"/>
      <c r="I20" s="118">
        <v>9850000</v>
      </c>
      <c r="J20" s="118"/>
      <c r="K20" s="118"/>
      <c r="L20" s="118"/>
      <c r="M20" s="118"/>
      <c r="N20" s="119"/>
      <c r="O20" s="135">
        <f t="shared" si="0"/>
        <v>9850000</v>
      </c>
      <c r="P20" s="280">
        <f t="shared" si="2"/>
        <v>836620</v>
      </c>
      <c r="Q20" s="154">
        <f t="shared" si="3"/>
        <v>109.28197856963757</v>
      </c>
    </row>
    <row r="21" spans="1:20">
      <c r="A21" s="116" t="s">
        <v>136</v>
      </c>
      <c r="B21" s="148">
        <v>30000</v>
      </c>
      <c r="C21" s="186">
        <f t="shared" si="1"/>
        <v>0</v>
      </c>
      <c r="D21" s="182">
        <v>30000</v>
      </c>
      <c r="E21" s="117"/>
      <c r="F21" s="161"/>
      <c r="G21" s="118"/>
      <c r="H21" s="118">
        <v>30000</v>
      </c>
      <c r="I21" s="118"/>
      <c r="J21" s="118"/>
      <c r="K21" s="118"/>
      <c r="L21" s="118"/>
      <c r="M21" s="118"/>
      <c r="N21" s="119"/>
      <c r="O21" s="135">
        <f t="shared" si="0"/>
        <v>30000</v>
      </c>
      <c r="P21" s="157">
        <f t="shared" si="2"/>
        <v>0</v>
      </c>
      <c r="Q21" s="154">
        <f t="shared" si="3"/>
        <v>100</v>
      </c>
    </row>
    <row r="22" spans="1:20" ht="25.5">
      <c r="A22" s="120" t="s">
        <v>173</v>
      </c>
      <c r="B22" s="149">
        <v>2055000</v>
      </c>
      <c r="C22" s="186">
        <f t="shared" si="1"/>
        <v>0</v>
      </c>
      <c r="D22" s="183">
        <v>2055000</v>
      </c>
      <c r="E22" s="117"/>
      <c r="F22" s="161"/>
      <c r="G22" s="118"/>
      <c r="H22" s="118"/>
      <c r="I22" s="118"/>
      <c r="J22" s="118"/>
      <c r="K22" s="118"/>
      <c r="L22" s="118"/>
      <c r="M22" s="118">
        <v>2055000</v>
      </c>
      <c r="N22" s="119"/>
      <c r="O22" s="135">
        <f t="shared" si="0"/>
        <v>2055000</v>
      </c>
      <c r="P22" s="157">
        <f t="shared" si="2"/>
        <v>0</v>
      </c>
      <c r="Q22" s="154">
        <f t="shared" si="3"/>
        <v>100</v>
      </c>
    </row>
    <row r="23" spans="1:20" ht="13.5" thickBot="1">
      <c r="A23" s="122" t="s">
        <v>174</v>
      </c>
      <c r="B23" s="150">
        <v>0</v>
      </c>
      <c r="C23" s="187">
        <f t="shared" si="1"/>
        <v>350496.38</v>
      </c>
      <c r="D23" s="184">
        <v>350496.38</v>
      </c>
      <c r="E23" s="123"/>
      <c r="F23" s="162"/>
      <c r="G23" s="124"/>
      <c r="H23" s="124"/>
      <c r="I23" s="124"/>
      <c r="J23" s="124"/>
      <c r="K23" s="124"/>
      <c r="L23" s="124"/>
      <c r="M23" s="124"/>
      <c r="N23" s="173">
        <v>350424.3</v>
      </c>
      <c r="O23" s="135">
        <f t="shared" si="0"/>
        <v>350424.3</v>
      </c>
      <c r="P23" s="191">
        <f t="shared" si="2"/>
        <v>-72.080000000016298</v>
      </c>
      <c r="Q23" s="189">
        <f t="shared" si="3"/>
        <v>99.979434880325996</v>
      </c>
    </row>
    <row r="24" spans="1:20" ht="26.25" thickBot="1">
      <c r="A24" s="8" t="s">
        <v>137</v>
      </c>
      <c r="B24" s="151">
        <f>SUM(B6:B23)</f>
        <v>14943700</v>
      </c>
      <c r="C24" s="151">
        <f t="shared" ref="C24:N24" si="4">SUM(C6:C23)</f>
        <v>1757876.38</v>
      </c>
      <c r="D24" s="151">
        <f t="shared" si="4"/>
        <v>16701576.380000001</v>
      </c>
      <c r="E24" s="125">
        <f t="shared" si="4"/>
        <v>502000</v>
      </c>
      <c r="F24" s="125">
        <f t="shared" si="4"/>
        <v>112500</v>
      </c>
      <c r="G24" s="125">
        <f t="shared" si="4"/>
        <v>340000</v>
      </c>
      <c r="H24" s="125">
        <f t="shared" si="4"/>
        <v>2180900</v>
      </c>
      <c r="I24" s="125">
        <f t="shared" si="4"/>
        <v>11821500</v>
      </c>
      <c r="J24" s="125">
        <f t="shared" si="4"/>
        <v>77000</v>
      </c>
      <c r="K24" s="125">
        <f t="shared" si="4"/>
        <v>28500</v>
      </c>
      <c r="L24" s="125">
        <f t="shared" si="4"/>
        <v>55000</v>
      </c>
      <c r="M24" s="125">
        <f t="shared" si="4"/>
        <v>2055000</v>
      </c>
      <c r="N24" s="125">
        <f t="shared" si="4"/>
        <v>350424.3</v>
      </c>
      <c r="O24" s="136">
        <f>SUM(O6:O23)</f>
        <v>17522824.300000001</v>
      </c>
      <c r="P24" s="192">
        <f t="shared" si="2"/>
        <v>821247.91999999993</v>
      </c>
      <c r="Q24" s="190">
        <f t="shared" si="3"/>
        <v>104.91718806246</v>
      </c>
      <c r="S24" s="53">
        <f>E24+F24+G24</f>
        <v>954500</v>
      </c>
      <c r="T24" s="53">
        <f>H24+I24+J24+K24+L24+M24+N24</f>
        <v>16568324.300000001</v>
      </c>
    </row>
    <row r="25" spans="1:20" ht="26.25" thickBot="1">
      <c r="A25" s="9" t="s">
        <v>175</v>
      </c>
      <c r="B25" s="9"/>
      <c r="C25" s="180"/>
      <c r="D25" s="9"/>
      <c r="E25" s="287">
        <f>SUM(E24:N24)</f>
        <v>17522824.300000001</v>
      </c>
      <c r="F25" s="288"/>
      <c r="G25" s="288"/>
      <c r="H25" s="288"/>
      <c r="I25" s="288"/>
      <c r="J25" s="288"/>
      <c r="K25" s="288"/>
      <c r="L25" s="288"/>
      <c r="M25" s="288"/>
      <c r="N25" s="289"/>
      <c r="O25" s="83"/>
      <c r="S25" s="276" t="s">
        <v>208</v>
      </c>
      <c r="T25" s="276" t="s">
        <v>209</v>
      </c>
    </row>
    <row r="26" spans="1:20" ht="13.5" thickBot="1">
      <c r="A26" s="10"/>
      <c r="B26" s="10"/>
      <c r="C26" s="10"/>
      <c r="D26" s="10"/>
      <c r="E26" s="126"/>
      <c r="F26" s="126"/>
      <c r="G26" s="126"/>
      <c r="H26" s="126"/>
      <c r="I26" s="127"/>
      <c r="J26" s="127"/>
      <c r="K26" s="127"/>
      <c r="L26" s="128"/>
      <c r="M26" s="128"/>
      <c r="N26" s="128"/>
      <c r="O26" s="127"/>
      <c r="S26" s="277"/>
      <c r="T26" s="278"/>
    </row>
    <row r="27" spans="1:20">
      <c r="A27" s="129" t="s">
        <v>184</v>
      </c>
      <c r="B27" s="129"/>
      <c r="C27" s="121"/>
      <c r="D27" s="121"/>
      <c r="E27" s="121"/>
      <c r="F27" s="121"/>
      <c r="G27" s="121"/>
      <c r="H27" s="5"/>
      <c r="I27" s="131"/>
      <c r="J27" s="137"/>
      <c r="K27" s="131"/>
      <c r="N27" s="243" t="s">
        <v>160</v>
      </c>
      <c r="O27" s="244">
        <f>O24</f>
        <v>17522824.300000001</v>
      </c>
      <c r="P27" s="245">
        <f>P24</f>
        <v>821247.91999999993</v>
      </c>
      <c r="Q27" s="242"/>
      <c r="S27" s="290">
        <f>S24+T24</f>
        <v>17522824.300000001</v>
      </c>
      <c r="T27" s="291"/>
    </row>
    <row r="28" spans="1:20">
      <c r="A28" s="11" t="s">
        <v>192</v>
      </c>
      <c r="H28" s="5"/>
      <c r="I28" s="30"/>
      <c r="J28" s="138"/>
      <c r="K28" s="131"/>
      <c r="N28" s="246" t="s">
        <v>161</v>
      </c>
      <c r="O28" s="53">
        <f>'RASHODI 24 - rebalans 2'!I86</f>
        <v>17522824.300000001</v>
      </c>
      <c r="P28" s="247">
        <f>'RASHODI 24 - rebalans 2'!H86</f>
        <v>821247.92000000179</v>
      </c>
      <c r="Q28" s="242"/>
    </row>
    <row r="29" spans="1:20" ht="13.5" thickBot="1">
      <c r="A29" s="11" t="s">
        <v>203</v>
      </c>
      <c r="H29" s="5"/>
      <c r="I29" s="30"/>
      <c r="J29" s="138"/>
      <c r="K29" s="131"/>
      <c r="N29" s="248" t="s">
        <v>158</v>
      </c>
      <c r="O29" s="249">
        <f>O27-O28</f>
        <v>0</v>
      </c>
      <c r="P29" s="249">
        <f>P27-P28</f>
        <v>-1.862645149230957E-9</v>
      </c>
      <c r="Q29" s="242"/>
    </row>
    <row r="30" spans="1:20">
      <c r="A30" s="11" t="s">
        <v>204</v>
      </c>
      <c r="H30" s="5"/>
      <c r="I30" s="30"/>
      <c r="J30" s="138"/>
      <c r="K30" s="131"/>
      <c r="N30" s="30"/>
      <c r="O30" s="242"/>
      <c r="P30" s="242"/>
      <c r="Q30" s="242"/>
    </row>
    <row r="31" spans="1:20">
      <c r="A31" s="130" t="s">
        <v>183</v>
      </c>
      <c r="B31" s="130"/>
      <c r="C31" s="121"/>
      <c r="D31" s="121"/>
      <c r="E31" s="121"/>
      <c r="F31" s="121"/>
      <c r="G31" s="121"/>
      <c r="H31" s="5"/>
      <c r="I31" s="30"/>
      <c r="J31" s="30"/>
      <c r="K31" s="131"/>
      <c r="N31" s="30"/>
      <c r="O31" s="242"/>
      <c r="P31" s="242"/>
      <c r="Q31" s="242"/>
    </row>
    <row r="32" spans="1:20">
      <c r="A32" s="130" t="s">
        <v>188</v>
      </c>
      <c r="B32" s="130"/>
      <c r="C32" s="121"/>
      <c r="D32" s="121"/>
      <c r="E32" s="121"/>
      <c r="F32" s="121"/>
      <c r="G32" s="121"/>
      <c r="H32" s="5"/>
      <c r="I32" s="30"/>
      <c r="J32" s="30"/>
      <c r="K32" s="131"/>
    </row>
    <row r="33" spans="1:16">
      <c r="A33" s="11" t="s">
        <v>206</v>
      </c>
      <c r="C33" s="121"/>
      <c r="D33" s="121"/>
      <c r="E33" s="121"/>
      <c r="F33" s="121"/>
      <c r="G33" s="121"/>
      <c r="H33" s="5"/>
      <c r="I33" s="30"/>
      <c r="J33" s="30"/>
      <c r="K33" s="131"/>
    </row>
    <row r="34" spans="1:16">
      <c r="A34" s="11" t="s">
        <v>205</v>
      </c>
      <c r="C34" s="121"/>
      <c r="D34" s="121"/>
      <c r="E34" s="121"/>
      <c r="F34" s="121"/>
      <c r="G34" s="121"/>
      <c r="H34" s="5"/>
      <c r="I34" s="30"/>
      <c r="J34" s="30"/>
      <c r="K34" s="131"/>
    </row>
    <row r="35" spans="1:16">
      <c r="A35" s="11" t="s">
        <v>207</v>
      </c>
      <c r="C35" s="121"/>
      <c r="D35" s="121"/>
      <c r="E35" s="121"/>
      <c r="F35" s="121"/>
      <c r="G35" s="121"/>
      <c r="H35" s="5"/>
      <c r="I35" s="30"/>
      <c r="J35" s="30"/>
      <c r="K35" s="131"/>
    </row>
    <row r="36" spans="1:16">
      <c r="A36" s="188" t="s">
        <v>214</v>
      </c>
      <c r="B36" s="159"/>
      <c r="C36" s="121"/>
      <c r="D36" s="121"/>
      <c r="E36" s="121"/>
      <c r="F36" s="121"/>
      <c r="G36" s="121"/>
      <c r="H36" s="5"/>
      <c r="I36" s="30"/>
      <c r="J36" s="30"/>
      <c r="K36" s="131"/>
    </row>
    <row r="38" spans="1:16" ht="12.75" customHeight="1"/>
    <row r="41" spans="1:16" ht="12.75" customHeight="1">
      <c r="P41"/>
    </row>
  </sheetData>
  <mergeCells count="4">
    <mergeCell ref="A2:O2"/>
    <mergeCell ref="E4:O4"/>
    <mergeCell ref="E25:N25"/>
    <mergeCell ref="S27:T27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93"/>
  <sheetViews>
    <sheetView topLeftCell="B79" workbookViewId="0">
      <selection activeCell="C93" sqref="C93"/>
    </sheetView>
  </sheetViews>
  <sheetFormatPr defaultColWidth="9.140625" defaultRowHeight="12"/>
  <cols>
    <col min="1" max="1" width="9.140625" style="1" hidden="1" customWidth="1"/>
    <col min="2" max="2" width="8.85546875" style="1" bestFit="1" customWidth="1"/>
    <col min="3" max="3" width="41.85546875" style="1" customWidth="1"/>
    <col min="4" max="4" width="17.5703125" style="1" customWidth="1"/>
    <col min="5" max="5" width="14.7109375" style="1" bestFit="1" customWidth="1"/>
    <col min="6" max="6" width="17.5703125" style="1" bestFit="1" customWidth="1"/>
    <col min="7" max="7" width="9.42578125" style="1" customWidth="1"/>
    <col min="8" max="8" width="16.42578125" style="1" bestFit="1" customWidth="1"/>
    <col min="9" max="9" width="17.5703125" style="1" customWidth="1"/>
    <col min="10" max="10" width="9.7109375" style="1" customWidth="1"/>
    <col min="11" max="11" width="33.140625" style="1" customWidth="1"/>
    <col min="12" max="16384" width="9.140625" style="1"/>
  </cols>
  <sheetData>
    <row r="1" spans="1:13" ht="13.5" customHeight="1" thickBot="1">
      <c r="B1" s="132" t="s">
        <v>146</v>
      </c>
      <c r="C1" s="133"/>
      <c r="D1" s="133"/>
      <c r="E1" s="133"/>
      <c r="F1" s="133"/>
      <c r="G1" s="133"/>
      <c r="H1" s="133"/>
      <c r="I1" s="133"/>
      <c r="J1" s="134"/>
    </row>
    <row r="2" spans="1:13" ht="44.25" customHeight="1" thickBot="1">
      <c r="B2" s="170" t="s">
        <v>200</v>
      </c>
      <c r="C2" s="171"/>
      <c r="D2" s="171"/>
      <c r="E2" s="171"/>
      <c r="F2" s="171"/>
      <c r="G2" s="171"/>
      <c r="H2" s="171"/>
      <c r="I2" s="171"/>
      <c r="J2" s="172"/>
      <c r="K2" s="169"/>
      <c r="L2" s="169"/>
      <c r="M2" s="169"/>
    </row>
    <row r="3" spans="1:13" ht="63" customHeight="1" thickBot="1">
      <c r="A3" s="1" t="s">
        <v>125</v>
      </c>
      <c r="B3" s="164" t="s">
        <v>124</v>
      </c>
      <c r="C3" s="165" t="s">
        <v>123</v>
      </c>
      <c r="D3" s="166" t="s">
        <v>165</v>
      </c>
      <c r="E3" s="167" t="s">
        <v>187</v>
      </c>
      <c r="F3" s="168" t="s">
        <v>178</v>
      </c>
      <c r="G3" s="233" t="s">
        <v>179</v>
      </c>
      <c r="H3" s="236" t="s">
        <v>187</v>
      </c>
      <c r="I3" s="253" t="s">
        <v>190</v>
      </c>
      <c r="J3" s="251" t="s">
        <v>195</v>
      </c>
    </row>
    <row r="4" spans="1:13" ht="15.75">
      <c r="A4" s="1" t="e">
        <f>LEN(#REF!)</f>
        <v>#REF!</v>
      </c>
      <c r="B4" s="14" t="s">
        <v>122</v>
      </c>
      <c r="C4" s="56" t="s">
        <v>121</v>
      </c>
      <c r="D4" s="71">
        <f t="shared" ref="D4" si="0">D5+D15+D48+D56</f>
        <v>12238564</v>
      </c>
      <c r="E4" s="102">
        <f>E5+E15+E48+E56</f>
        <v>1375376.38</v>
      </c>
      <c r="F4" s="213">
        <f>F5+F15+F48+F56</f>
        <v>13613940.379999999</v>
      </c>
      <c r="G4" s="234">
        <f>F4/D4*100</f>
        <v>111.23805358210326</v>
      </c>
      <c r="H4" s="141">
        <f>H5+H15+H48+H56</f>
        <v>923583.92</v>
      </c>
      <c r="I4" s="141">
        <f>I5+I15+I48+I56</f>
        <v>14537524.300000001</v>
      </c>
      <c r="J4" s="272">
        <f>I4/F4*100</f>
        <v>106.78410433879102</v>
      </c>
    </row>
    <row r="5" spans="1:13" ht="15.75">
      <c r="A5" s="1" t="e">
        <f>LEN(#REF!)</f>
        <v>#REF!</v>
      </c>
      <c r="B5" s="174" t="s">
        <v>120</v>
      </c>
      <c r="C5" s="57" t="s">
        <v>119</v>
      </c>
      <c r="D5" s="72">
        <f t="shared" ref="D5" si="1">D6+D10+D12</f>
        <v>7689100</v>
      </c>
      <c r="E5" s="89">
        <f>E6+E10+E12</f>
        <v>1011000</v>
      </c>
      <c r="F5" s="214">
        <f>F6+F10+F12</f>
        <v>8700100</v>
      </c>
      <c r="G5" s="235">
        <f t="shared" ref="G5:G68" si="2">F5/D5*100</f>
        <v>113.14848291737654</v>
      </c>
      <c r="H5" s="193">
        <f>H6+H10+H12</f>
        <v>790000</v>
      </c>
      <c r="I5" s="254">
        <f>I6+I10+I12</f>
        <v>9490100</v>
      </c>
      <c r="J5" s="272">
        <f t="shared" ref="J5:J68" si="3">I5/F5*100</f>
        <v>109.08035539821381</v>
      </c>
      <c r="K5" s="1" t="s">
        <v>201</v>
      </c>
    </row>
    <row r="6" spans="1:13" ht="12.75">
      <c r="A6" s="1" t="e">
        <f>LEN(#REF!)</f>
        <v>#REF!</v>
      </c>
      <c r="B6" s="15" t="s">
        <v>118</v>
      </c>
      <c r="C6" s="58" t="s">
        <v>117</v>
      </c>
      <c r="D6" s="73">
        <f t="shared" ref="D6" si="4">SUM(D7:D9)</f>
        <v>6270000</v>
      </c>
      <c r="E6" s="88">
        <f>SUM(E7:E9)</f>
        <v>910000</v>
      </c>
      <c r="F6" s="215">
        <f>SUM(F7:F9)</f>
        <v>7180000</v>
      </c>
      <c r="G6" s="235">
        <f t="shared" si="2"/>
        <v>114.51355661881976</v>
      </c>
      <c r="H6" s="194">
        <f>H7+H8+H9</f>
        <v>500000</v>
      </c>
      <c r="I6" s="255">
        <f>SUM(I7:I9)</f>
        <v>7680000</v>
      </c>
      <c r="J6" s="272">
        <f t="shared" si="3"/>
        <v>106.96378830083566</v>
      </c>
    </row>
    <row r="7" spans="1:13">
      <c r="A7" s="1" t="e">
        <f>LEN(#REF!)</f>
        <v>#REF!</v>
      </c>
      <c r="B7" s="16" t="s">
        <v>116</v>
      </c>
      <c r="C7" s="54" t="s">
        <v>115</v>
      </c>
      <c r="D7" s="68">
        <v>5368000</v>
      </c>
      <c r="E7" s="87">
        <f>F7-D7</f>
        <v>1382000</v>
      </c>
      <c r="F7" s="216">
        <v>6750000</v>
      </c>
      <c r="G7" s="235">
        <f t="shared" si="2"/>
        <v>125.7451564828614</v>
      </c>
      <c r="H7" s="195">
        <f>I7-F7</f>
        <v>500000</v>
      </c>
      <c r="I7" s="256">
        <v>7250000</v>
      </c>
      <c r="J7" s="272">
        <f t="shared" si="3"/>
        <v>107.40740740740742</v>
      </c>
    </row>
    <row r="8" spans="1:13">
      <c r="A8" s="1" t="e">
        <f>LEN(#REF!)</f>
        <v>#REF!</v>
      </c>
      <c r="B8" s="16" t="s">
        <v>114</v>
      </c>
      <c r="C8" s="54" t="s">
        <v>113</v>
      </c>
      <c r="D8" s="68">
        <v>270000</v>
      </c>
      <c r="E8" s="87">
        <f t="shared" ref="E8:E9" si="5">F8-D8</f>
        <v>0</v>
      </c>
      <c r="F8" s="216">
        <v>270000</v>
      </c>
      <c r="G8" s="235">
        <f t="shared" si="2"/>
        <v>100</v>
      </c>
      <c r="H8" s="195">
        <f t="shared" ref="H8:H9" si="6">I8-F8</f>
        <v>0</v>
      </c>
      <c r="I8" s="256">
        <v>270000</v>
      </c>
      <c r="J8" s="272">
        <f t="shared" si="3"/>
        <v>100</v>
      </c>
    </row>
    <row r="9" spans="1:13">
      <c r="A9" s="1" t="e">
        <f>LEN(#REF!)</f>
        <v>#REF!</v>
      </c>
      <c r="B9" s="16" t="s">
        <v>112</v>
      </c>
      <c r="C9" s="54" t="s">
        <v>111</v>
      </c>
      <c r="D9" s="68">
        <v>632000</v>
      </c>
      <c r="E9" s="87">
        <f t="shared" si="5"/>
        <v>-472000</v>
      </c>
      <c r="F9" s="216">
        <v>160000</v>
      </c>
      <c r="G9" s="235">
        <f t="shared" si="2"/>
        <v>25.316455696202532</v>
      </c>
      <c r="H9" s="195">
        <f t="shared" si="6"/>
        <v>0</v>
      </c>
      <c r="I9" s="256">
        <v>160000</v>
      </c>
      <c r="J9" s="272">
        <f t="shared" si="3"/>
        <v>100</v>
      </c>
    </row>
    <row r="10" spans="1:13" ht="12.75">
      <c r="A10" s="1" t="e">
        <f>LEN(#REF!)</f>
        <v>#REF!</v>
      </c>
      <c r="B10" s="17">
        <v>312</v>
      </c>
      <c r="C10" s="58" t="s">
        <v>109</v>
      </c>
      <c r="D10" s="73">
        <f t="shared" ref="D10" si="7">SUM(D11)</f>
        <v>429000</v>
      </c>
      <c r="E10" s="88">
        <f>SUM(E11)</f>
        <v>31000</v>
      </c>
      <c r="F10" s="215">
        <f>SUM(F11)</f>
        <v>460000</v>
      </c>
      <c r="G10" s="235">
        <f t="shared" si="2"/>
        <v>107.22610722610723</v>
      </c>
      <c r="H10" s="194">
        <f>H11</f>
        <v>100000</v>
      </c>
      <c r="I10" s="255">
        <f>SUM(I11)</f>
        <v>560000</v>
      </c>
      <c r="J10" s="272">
        <f t="shared" si="3"/>
        <v>121.73913043478262</v>
      </c>
    </row>
    <row r="11" spans="1:13">
      <c r="A11" s="1" t="e">
        <f>LEN(#REF!)</f>
        <v>#REF!</v>
      </c>
      <c r="B11" s="16" t="s">
        <v>110</v>
      </c>
      <c r="C11" s="54" t="s">
        <v>109</v>
      </c>
      <c r="D11" s="68">
        <v>429000</v>
      </c>
      <c r="E11" s="87">
        <f>F11-D11</f>
        <v>31000</v>
      </c>
      <c r="F11" s="216">
        <v>460000</v>
      </c>
      <c r="G11" s="235">
        <f t="shared" si="2"/>
        <v>107.22610722610723</v>
      </c>
      <c r="H11" s="195">
        <f>I11-F11</f>
        <v>100000</v>
      </c>
      <c r="I11" s="256">
        <v>560000</v>
      </c>
      <c r="J11" s="272">
        <f t="shared" si="3"/>
        <v>121.73913043478262</v>
      </c>
    </row>
    <row r="12" spans="1:13" ht="12.75">
      <c r="A12" s="1" t="e">
        <f>LEN(#REF!)</f>
        <v>#REF!</v>
      </c>
      <c r="B12" s="50">
        <v>313</v>
      </c>
      <c r="C12" s="59" t="s">
        <v>108</v>
      </c>
      <c r="D12" s="73">
        <f t="shared" ref="D12" si="8">SUM(D13:D14)</f>
        <v>990100</v>
      </c>
      <c r="E12" s="88">
        <f>SUM(E13:E14)</f>
        <v>70000</v>
      </c>
      <c r="F12" s="215">
        <f>SUM(F13:F14)</f>
        <v>1060100</v>
      </c>
      <c r="G12" s="235">
        <f t="shared" si="2"/>
        <v>107.06999293000707</v>
      </c>
      <c r="H12" s="194">
        <f>H13+H14</f>
        <v>190000</v>
      </c>
      <c r="I12" s="255">
        <f>SUM(I13:I14)</f>
        <v>1250100</v>
      </c>
      <c r="J12" s="272">
        <f t="shared" si="3"/>
        <v>117.92283746816339</v>
      </c>
    </row>
    <row r="13" spans="1:13">
      <c r="B13" s="48" t="s">
        <v>107</v>
      </c>
      <c r="C13" s="60" t="s">
        <v>106</v>
      </c>
      <c r="D13" s="68">
        <v>990000</v>
      </c>
      <c r="E13" s="87">
        <f>F13-D13</f>
        <v>70000</v>
      </c>
      <c r="F13" s="216">
        <v>1060000</v>
      </c>
      <c r="G13" s="235">
        <f t="shared" si="2"/>
        <v>107.07070707070707</v>
      </c>
      <c r="H13" s="195">
        <f>I13-F13</f>
        <v>190000</v>
      </c>
      <c r="I13" s="256">
        <v>1250000</v>
      </c>
      <c r="J13" s="272">
        <f t="shared" si="3"/>
        <v>117.9245283018868</v>
      </c>
    </row>
    <row r="14" spans="1:13">
      <c r="B14" s="16">
        <v>3133</v>
      </c>
      <c r="C14" s="54" t="s">
        <v>105</v>
      </c>
      <c r="D14" s="68">
        <v>100</v>
      </c>
      <c r="E14" s="87">
        <f>F14-D14</f>
        <v>0</v>
      </c>
      <c r="F14" s="216">
        <v>100</v>
      </c>
      <c r="G14" s="235">
        <f t="shared" si="2"/>
        <v>100</v>
      </c>
      <c r="H14" s="195">
        <f>I14-F14</f>
        <v>0</v>
      </c>
      <c r="I14" s="256">
        <v>100</v>
      </c>
      <c r="J14" s="272">
        <f t="shared" si="3"/>
        <v>100</v>
      </c>
    </row>
    <row r="15" spans="1:13" ht="15.75">
      <c r="A15" s="1" t="e">
        <f>LEN(#REF!)</f>
        <v>#REF!</v>
      </c>
      <c r="B15" s="174" t="s">
        <v>104</v>
      </c>
      <c r="C15" s="57" t="s">
        <v>103</v>
      </c>
      <c r="D15" s="72">
        <f t="shared" ref="D15" si="9">D16+D21+D28+D38+D40</f>
        <v>4506224</v>
      </c>
      <c r="E15" s="89">
        <f>E16+E21+E28+E38+E40</f>
        <v>349376.38</v>
      </c>
      <c r="F15" s="214">
        <f>F16+F21+F28+F38+F40</f>
        <v>4855600.38</v>
      </c>
      <c r="G15" s="235">
        <f t="shared" si="2"/>
        <v>107.75319602398817</v>
      </c>
      <c r="H15" s="193">
        <f>H16+H21+H28+H38+H40</f>
        <v>133583.92000000004</v>
      </c>
      <c r="I15" s="254">
        <f>I16+I21+I28+I38+I40</f>
        <v>4989184.3</v>
      </c>
      <c r="J15" s="272">
        <f t="shared" si="3"/>
        <v>102.75113084985794</v>
      </c>
    </row>
    <row r="16" spans="1:13" ht="12.75">
      <c r="A16" s="1" t="e">
        <f>LEN(#REF!)</f>
        <v>#REF!</v>
      </c>
      <c r="B16" s="15" t="s">
        <v>102</v>
      </c>
      <c r="C16" s="58" t="s">
        <v>101</v>
      </c>
      <c r="D16" s="73">
        <f t="shared" ref="D16" si="10">SUM(D17:D20)</f>
        <v>265100</v>
      </c>
      <c r="E16" s="88">
        <f>SUM(E17:E20)</f>
        <v>0</v>
      </c>
      <c r="F16" s="215">
        <f>SUM(F17:F20)</f>
        <v>265100</v>
      </c>
      <c r="G16" s="235">
        <f t="shared" si="2"/>
        <v>100</v>
      </c>
      <c r="H16" s="194">
        <f>H17+H18+H19+H20</f>
        <v>0</v>
      </c>
      <c r="I16" s="255">
        <f>SUM(I17:I20)</f>
        <v>265100</v>
      </c>
      <c r="J16" s="272">
        <f t="shared" si="3"/>
        <v>100</v>
      </c>
    </row>
    <row r="17" spans="1:11">
      <c r="A17" s="1" t="e">
        <f>LEN(#REF!)</f>
        <v>#REF!</v>
      </c>
      <c r="B17" s="16" t="s">
        <v>100</v>
      </c>
      <c r="C17" s="54" t="s">
        <v>99</v>
      </c>
      <c r="D17" s="68">
        <v>22000</v>
      </c>
      <c r="E17" s="87">
        <f>F17-D17</f>
        <v>0</v>
      </c>
      <c r="F17" s="217">
        <v>22000</v>
      </c>
      <c r="G17" s="235">
        <f t="shared" si="2"/>
        <v>100</v>
      </c>
      <c r="H17" s="196">
        <f>I17-F17</f>
        <v>0</v>
      </c>
      <c r="I17" s="257">
        <v>22000</v>
      </c>
      <c r="J17" s="272">
        <f t="shared" si="3"/>
        <v>100</v>
      </c>
    </row>
    <row r="18" spans="1:11">
      <c r="A18" s="1" t="e">
        <f>LEN(#REF!)</f>
        <v>#REF!</v>
      </c>
      <c r="B18" s="16" t="s">
        <v>98</v>
      </c>
      <c r="C18" s="54" t="s">
        <v>97</v>
      </c>
      <c r="D18" s="68">
        <v>200000</v>
      </c>
      <c r="E18" s="87">
        <f t="shared" ref="E18:E20" si="11">F18-D18</f>
        <v>0</v>
      </c>
      <c r="F18" s="217">
        <v>200000</v>
      </c>
      <c r="G18" s="235">
        <f t="shared" si="2"/>
        <v>100</v>
      </c>
      <c r="H18" s="196">
        <f t="shared" ref="H18:H20" si="12">I18-F18</f>
        <v>0</v>
      </c>
      <c r="I18" s="257">
        <v>200000</v>
      </c>
      <c r="J18" s="272">
        <f t="shared" si="3"/>
        <v>100</v>
      </c>
    </row>
    <row r="19" spans="1:11">
      <c r="A19" s="1" t="e">
        <f>LEN(#REF!)</f>
        <v>#REF!</v>
      </c>
      <c r="B19" s="16" t="s">
        <v>96</v>
      </c>
      <c r="C19" s="54" t="s">
        <v>95</v>
      </c>
      <c r="D19" s="69">
        <v>43000</v>
      </c>
      <c r="E19" s="87">
        <f t="shared" si="11"/>
        <v>0</v>
      </c>
      <c r="F19" s="217">
        <v>43000</v>
      </c>
      <c r="G19" s="235">
        <f t="shared" si="2"/>
        <v>100</v>
      </c>
      <c r="H19" s="196">
        <f t="shared" si="12"/>
        <v>0</v>
      </c>
      <c r="I19" s="257">
        <v>43000</v>
      </c>
      <c r="J19" s="272">
        <f t="shared" si="3"/>
        <v>100</v>
      </c>
    </row>
    <row r="20" spans="1:11">
      <c r="A20" s="1" t="e">
        <f>LEN(#REF!)</f>
        <v>#REF!</v>
      </c>
      <c r="B20" s="16" t="s">
        <v>94</v>
      </c>
      <c r="C20" s="54" t="s">
        <v>93</v>
      </c>
      <c r="D20" s="68">
        <v>100</v>
      </c>
      <c r="E20" s="87">
        <f t="shared" si="11"/>
        <v>0</v>
      </c>
      <c r="F20" s="217">
        <v>100</v>
      </c>
      <c r="G20" s="235">
        <f t="shared" si="2"/>
        <v>100</v>
      </c>
      <c r="H20" s="196">
        <f t="shared" si="12"/>
        <v>0</v>
      </c>
      <c r="I20" s="257">
        <v>100</v>
      </c>
      <c r="J20" s="272">
        <f t="shared" si="3"/>
        <v>100</v>
      </c>
    </row>
    <row r="21" spans="1:11" ht="12.75">
      <c r="A21" s="1" t="e">
        <f>LEN(#REF!)</f>
        <v>#REF!</v>
      </c>
      <c r="B21" s="15" t="s">
        <v>92</v>
      </c>
      <c r="C21" s="58" t="s">
        <v>91</v>
      </c>
      <c r="D21" s="73">
        <f t="shared" ref="D21" si="13">SUM(D22:D27)</f>
        <v>2953600</v>
      </c>
      <c r="E21" s="88">
        <f>SUM(E22:E27)</f>
        <v>0</v>
      </c>
      <c r="F21" s="215">
        <f>SUM(F22:F27)</f>
        <v>2953600</v>
      </c>
      <c r="G21" s="235">
        <f t="shared" si="2"/>
        <v>100</v>
      </c>
      <c r="H21" s="194">
        <f>H22+H23+H24+H25+H26+H27</f>
        <v>-96000</v>
      </c>
      <c r="I21" s="255">
        <f>SUM(I22:I27)</f>
        <v>2857600</v>
      </c>
      <c r="J21" s="272">
        <f t="shared" si="3"/>
        <v>96.74972914409534</v>
      </c>
    </row>
    <row r="22" spans="1:11">
      <c r="A22" s="1" t="e">
        <f>LEN(#REF!)</f>
        <v>#REF!</v>
      </c>
      <c r="B22" s="16" t="s">
        <v>90</v>
      </c>
      <c r="C22" s="54" t="s">
        <v>89</v>
      </c>
      <c r="D22" s="68">
        <v>140000</v>
      </c>
      <c r="E22" s="87">
        <f>F22-D22</f>
        <v>0</v>
      </c>
      <c r="F22" s="218">
        <v>140000</v>
      </c>
      <c r="G22" s="235">
        <f t="shared" si="2"/>
        <v>100</v>
      </c>
      <c r="H22" s="197">
        <f>I22-F22</f>
        <v>0</v>
      </c>
      <c r="I22" s="66">
        <v>140000</v>
      </c>
      <c r="J22" s="272">
        <f t="shared" si="3"/>
        <v>100</v>
      </c>
    </row>
    <row r="23" spans="1:11">
      <c r="A23" s="1" t="e">
        <f>LEN(#REF!)</f>
        <v>#REF!</v>
      </c>
      <c r="B23" s="16" t="s">
        <v>88</v>
      </c>
      <c r="C23" s="54" t="s">
        <v>87</v>
      </c>
      <c r="D23" s="68">
        <v>2000000</v>
      </c>
      <c r="E23" s="87">
        <f t="shared" ref="E23:E27" si="14">F23-D23</f>
        <v>0</v>
      </c>
      <c r="F23" s="218">
        <v>2000000</v>
      </c>
      <c r="G23" s="235">
        <f t="shared" si="2"/>
        <v>100</v>
      </c>
      <c r="H23" s="197">
        <f t="shared" ref="H23:H27" si="15">I23-F23</f>
        <v>0</v>
      </c>
      <c r="I23" s="66">
        <v>2000000</v>
      </c>
      <c r="J23" s="272">
        <f t="shared" si="3"/>
        <v>100</v>
      </c>
    </row>
    <row r="24" spans="1:11">
      <c r="A24" s="1" t="e">
        <f>LEN(#REF!)</f>
        <v>#REF!</v>
      </c>
      <c r="B24" s="16" t="s">
        <v>86</v>
      </c>
      <c r="C24" s="54" t="s">
        <v>85</v>
      </c>
      <c r="D24" s="68">
        <v>700000</v>
      </c>
      <c r="E24" s="87">
        <f t="shared" si="14"/>
        <v>0</v>
      </c>
      <c r="F24" s="218">
        <v>700000</v>
      </c>
      <c r="G24" s="235">
        <f t="shared" si="2"/>
        <v>100</v>
      </c>
      <c r="H24" s="197">
        <f t="shared" si="15"/>
        <v>-100000</v>
      </c>
      <c r="I24" s="66">
        <v>600000</v>
      </c>
      <c r="J24" s="272">
        <f t="shared" si="3"/>
        <v>85.714285714285708</v>
      </c>
    </row>
    <row r="25" spans="1:11">
      <c r="A25" s="1" t="e">
        <f>LEN(#REF!)</f>
        <v>#REF!</v>
      </c>
      <c r="B25" s="16" t="s">
        <v>84</v>
      </c>
      <c r="C25" s="54" t="s">
        <v>83</v>
      </c>
      <c r="D25" s="68">
        <v>67000</v>
      </c>
      <c r="E25" s="87">
        <f t="shared" si="14"/>
        <v>0</v>
      </c>
      <c r="F25" s="218">
        <v>67000</v>
      </c>
      <c r="G25" s="235">
        <f t="shared" si="2"/>
        <v>100</v>
      </c>
      <c r="H25" s="197">
        <f t="shared" si="15"/>
        <v>0</v>
      </c>
      <c r="I25" s="66">
        <v>67000</v>
      </c>
      <c r="J25" s="272">
        <f t="shared" si="3"/>
        <v>100</v>
      </c>
    </row>
    <row r="26" spans="1:11">
      <c r="A26" s="1" t="e">
        <f>LEN(#REF!)</f>
        <v>#REF!</v>
      </c>
      <c r="B26" s="16" t="s">
        <v>82</v>
      </c>
      <c r="C26" s="54" t="s">
        <v>81</v>
      </c>
      <c r="D26" s="68">
        <v>32000</v>
      </c>
      <c r="E26" s="87">
        <f t="shared" si="14"/>
        <v>0</v>
      </c>
      <c r="F26" s="218">
        <v>32000</v>
      </c>
      <c r="G26" s="235">
        <f t="shared" si="2"/>
        <v>100</v>
      </c>
      <c r="H26" s="197">
        <f t="shared" si="15"/>
        <v>4000</v>
      </c>
      <c r="I26" s="66">
        <v>36000</v>
      </c>
      <c r="J26" s="272">
        <f t="shared" si="3"/>
        <v>112.5</v>
      </c>
      <c r="K26" s="1" t="s">
        <v>210</v>
      </c>
    </row>
    <row r="27" spans="1:11">
      <c r="A27" s="1" t="e">
        <f>LEN(#REF!)</f>
        <v>#REF!</v>
      </c>
      <c r="B27" s="16" t="s">
        <v>80</v>
      </c>
      <c r="C27" s="54" t="s">
        <v>79</v>
      </c>
      <c r="D27" s="68">
        <v>14600</v>
      </c>
      <c r="E27" s="87">
        <f t="shared" si="14"/>
        <v>0</v>
      </c>
      <c r="F27" s="218">
        <v>14600</v>
      </c>
      <c r="G27" s="235">
        <f t="shared" si="2"/>
        <v>100</v>
      </c>
      <c r="H27" s="197">
        <f t="shared" si="15"/>
        <v>0</v>
      </c>
      <c r="I27" s="66">
        <v>14600</v>
      </c>
      <c r="J27" s="272">
        <f t="shared" si="3"/>
        <v>100</v>
      </c>
    </row>
    <row r="28" spans="1:11" ht="12.75">
      <c r="A28" s="1" t="e">
        <f>LEN(#REF!)</f>
        <v>#REF!</v>
      </c>
      <c r="B28" s="15" t="s">
        <v>78</v>
      </c>
      <c r="C28" s="58" t="s">
        <v>77</v>
      </c>
      <c r="D28" s="73">
        <f t="shared" ref="D28" si="16">SUM(D29:D37)</f>
        <v>1207624</v>
      </c>
      <c r="E28" s="88">
        <f>SUM(E29:E37)</f>
        <v>349376.38</v>
      </c>
      <c r="F28" s="215">
        <f>SUM(F29:F37)</f>
        <v>1557000.38</v>
      </c>
      <c r="G28" s="235">
        <f t="shared" si="2"/>
        <v>128.93089074082661</v>
      </c>
      <c r="H28" s="194">
        <f>H29+H30+H31+H32+H33+H34+H35+H36+H37</f>
        <v>229583.92000000004</v>
      </c>
      <c r="I28" s="255">
        <f>SUM(I29:I37)</f>
        <v>1786584.3</v>
      </c>
      <c r="J28" s="272">
        <f t="shared" si="3"/>
        <v>114.74527064662632</v>
      </c>
    </row>
    <row r="29" spans="1:11">
      <c r="A29" s="1" t="e">
        <f>LEN(#REF!)</f>
        <v>#REF!</v>
      </c>
      <c r="B29" s="16" t="s">
        <v>76</v>
      </c>
      <c r="C29" s="54" t="s">
        <v>75</v>
      </c>
      <c r="D29" s="68">
        <v>52000</v>
      </c>
      <c r="E29" s="87">
        <f>F29-D29</f>
        <v>0</v>
      </c>
      <c r="F29" s="218">
        <v>52000</v>
      </c>
      <c r="G29" s="235">
        <f t="shared" si="2"/>
        <v>100</v>
      </c>
      <c r="H29" s="197">
        <f>I29-F29</f>
        <v>0</v>
      </c>
      <c r="I29" s="66">
        <v>52000</v>
      </c>
      <c r="J29" s="272">
        <f t="shared" si="3"/>
        <v>100</v>
      </c>
    </row>
    <row r="30" spans="1:11" ht="24">
      <c r="A30" s="1" t="e">
        <f>LEN(#REF!)</f>
        <v>#REF!</v>
      </c>
      <c r="B30" s="16" t="s">
        <v>74</v>
      </c>
      <c r="C30" s="54" t="s">
        <v>73</v>
      </c>
      <c r="D30" s="69">
        <v>337124</v>
      </c>
      <c r="E30" s="87">
        <f t="shared" ref="E30:E37" si="17">F30-D30</f>
        <v>349376.38</v>
      </c>
      <c r="F30" s="217">
        <v>686500.38</v>
      </c>
      <c r="G30" s="235">
        <f t="shared" si="2"/>
        <v>203.63438378756777</v>
      </c>
      <c r="H30" s="197">
        <f t="shared" ref="H30:H37" si="18">I30-F30</f>
        <v>229583.92000000004</v>
      </c>
      <c r="I30" s="257">
        <f>866156.38+50000-72.08</f>
        <v>916084.3</v>
      </c>
      <c r="J30" s="272">
        <f t="shared" si="3"/>
        <v>133.44265009729492</v>
      </c>
      <c r="K30" s="274" t="s">
        <v>202</v>
      </c>
    </row>
    <row r="31" spans="1:11">
      <c r="A31" s="1" t="e">
        <f>LEN(#REF!)</f>
        <v>#REF!</v>
      </c>
      <c r="B31" s="16" t="s">
        <v>72</v>
      </c>
      <c r="C31" s="54" t="s">
        <v>71</v>
      </c>
      <c r="D31" s="68">
        <v>75000</v>
      </c>
      <c r="E31" s="87">
        <f t="shared" si="17"/>
        <v>0</v>
      </c>
      <c r="F31" s="218">
        <v>75000</v>
      </c>
      <c r="G31" s="235">
        <f t="shared" si="2"/>
        <v>100</v>
      </c>
      <c r="H31" s="197">
        <f t="shared" si="18"/>
        <v>0</v>
      </c>
      <c r="I31" s="66">
        <v>75000</v>
      </c>
      <c r="J31" s="272">
        <f t="shared" si="3"/>
        <v>100</v>
      </c>
    </row>
    <row r="32" spans="1:11">
      <c r="A32" s="1" t="e">
        <f>LEN(#REF!)</f>
        <v>#REF!</v>
      </c>
      <c r="B32" s="16" t="s">
        <v>70</v>
      </c>
      <c r="C32" s="54" t="s">
        <v>69</v>
      </c>
      <c r="D32" s="68">
        <v>173000</v>
      </c>
      <c r="E32" s="87">
        <f t="shared" si="17"/>
        <v>0</v>
      </c>
      <c r="F32" s="218">
        <v>173000</v>
      </c>
      <c r="G32" s="235">
        <f t="shared" si="2"/>
        <v>100</v>
      </c>
      <c r="H32" s="197">
        <f t="shared" si="18"/>
        <v>0</v>
      </c>
      <c r="I32" s="66">
        <v>173000</v>
      </c>
      <c r="J32" s="272">
        <f t="shared" si="3"/>
        <v>100</v>
      </c>
    </row>
    <row r="33" spans="1:10">
      <c r="A33" s="1" t="e">
        <f>LEN(#REF!)</f>
        <v>#REF!</v>
      </c>
      <c r="B33" s="16" t="s">
        <v>68</v>
      </c>
      <c r="C33" s="54" t="s">
        <v>67</v>
      </c>
      <c r="D33" s="69">
        <v>90000</v>
      </c>
      <c r="E33" s="87">
        <f t="shared" si="17"/>
        <v>0</v>
      </c>
      <c r="F33" s="218">
        <f>90000</f>
        <v>90000</v>
      </c>
      <c r="G33" s="235">
        <f t="shared" si="2"/>
        <v>100</v>
      </c>
      <c r="H33" s="197">
        <f t="shared" si="18"/>
        <v>0</v>
      </c>
      <c r="I33" s="66">
        <f>90000</f>
        <v>90000</v>
      </c>
      <c r="J33" s="272">
        <f t="shared" si="3"/>
        <v>100</v>
      </c>
    </row>
    <row r="34" spans="1:10">
      <c r="A34" s="1" t="e">
        <f>LEN(#REF!)</f>
        <v>#REF!</v>
      </c>
      <c r="B34" s="16" t="s">
        <v>66</v>
      </c>
      <c r="C34" s="54" t="s">
        <v>65</v>
      </c>
      <c r="D34" s="69">
        <v>125000</v>
      </c>
      <c r="E34" s="87">
        <f t="shared" si="17"/>
        <v>0</v>
      </c>
      <c r="F34" s="218">
        <f>125000</f>
        <v>125000</v>
      </c>
      <c r="G34" s="235">
        <f t="shared" si="2"/>
        <v>100</v>
      </c>
      <c r="H34" s="197">
        <f t="shared" si="18"/>
        <v>0</v>
      </c>
      <c r="I34" s="66">
        <f>125000</f>
        <v>125000</v>
      </c>
      <c r="J34" s="272">
        <f t="shared" si="3"/>
        <v>100</v>
      </c>
    </row>
    <row r="35" spans="1:10">
      <c r="A35" s="1" t="e">
        <f>LEN(#REF!)</f>
        <v>#REF!</v>
      </c>
      <c r="B35" s="16" t="s">
        <v>64</v>
      </c>
      <c r="C35" s="54" t="s">
        <v>63</v>
      </c>
      <c r="D35" s="69">
        <v>150000</v>
      </c>
      <c r="E35" s="87">
        <f t="shared" si="17"/>
        <v>0</v>
      </c>
      <c r="F35" s="218">
        <v>150000</v>
      </c>
      <c r="G35" s="235">
        <f t="shared" si="2"/>
        <v>100</v>
      </c>
      <c r="H35" s="197">
        <f t="shared" si="18"/>
        <v>0</v>
      </c>
      <c r="I35" s="66">
        <v>150000</v>
      </c>
      <c r="J35" s="272">
        <f t="shared" si="3"/>
        <v>100</v>
      </c>
    </row>
    <row r="36" spans="1:10">
      <c r="A36" s="1" t="e">
        <f>LEN(#REF!)</f>
        <v>#REF!</v>
      </c>
      <c r="B36" s="16" t="s">
        <v>62</v>
      </c>
      <c r="C36" s="54" t="s">
        <v>61</v>
      </c>
      <c r="D36" s="69">
        <v>79700</v>
      </c>
      <c r="E36" s="87">
        <f t="shared" si="17"/>
        <v>0</v>
      </c>
      <c r="F36" s="218">
        <v>79700</v>
      </c>
      <c r="G36" s="235">
        <f t="shared" si="2"/>
        <v>100</v>
      </c>
      <c r="H36" s="197">
        <f t="shared" si="18"/>
        <v>0</v>
      </c>
      <c r="I36" s="66">
        <v>79700</v>
      </c>
      <c r="J36" s="272">
        <f t="shared" si="3"/>
        <v>100</v>
      </c>
    </row>
    <row r="37" spans="1:10">
      <c r="A37" s="1" t="e">
        <f>LEN(#REF!)</f>
        <v>#REF!</v>
      </c>
      <c r="B37" s="16" t="s">
        <v>60</v>
      </c>
      <c r="C37" s="54" t="s">
        <v>59</v>
      </c>
      <c r="D37" s="69">
        <v>125800</v>
      </c>
      <c r="E37" s="87">
        <f t="shared" si="17"/>
        <v>0</v>
      </c>
      <c r="F37" s="218">
        <v>125800</v>
      </c>
      <c r="G37" s="235">
        <f t="shared" si="2"/>
        <v>100</v>
      </c>
      <c r="H37" s="197">
        <f t="shared" si="18"/>
        <v>0</v>
      </c>
      <c r="I37" s="66">
        <v>125800</v>
      </c>
      <c r="J37" s="272">
        <f t="shared" si="3"/>
        <v>100</v>
      </c>
    </row>
    <row r="38" spans="1:10" ht="12.75">
      <c r="A38" s="1" t="e">
        <f>LEN(#REF!)</f>
        <v>#REF!</v>
      </c>
      <c r="B38" s="15" t="s">
        <v>58</v>
      </c>
      <c r="C38" s="58" t="s">
        <v>57</v>
      </c>
      <c r="D38" s="74">
        <f t="shared" ref="D38" si="19">D39</f>
        <v>4000</v>
      </c>
      <c r="E38" s="90">
        <f>E39</f>
        <v>0</v>
      </c>
      <c r="F38" s="219">
        <f>F39</f>
        <v>4000</v>
      </c>
      <c r="G38" s="235">
        <f t="shared" si="2"/>
        <v>100</v>
      </c>
      <c r="H38" s="198">
        <f>H39</f>
        <v>0</v>
      </c>
      <c r="I38" s="258">
        <f>I39</f>
        <v>4000</v>
      </c>
      <c r="J38" s="272">
        <f t="shared" si="3"/>
        <v>100</v>
      </c>
    </row>
    <row r="39" spans="1:10">
      <c r="A39" s="1" t="e">
        <f>LEN(#REF!)</f>
        <v>#REF!</v>
      </c>
      <c r="B39" s="16" t="s">
        <v>56</v>
      </c>
      <c r="C39" s="54" t="s">
        <v>147</v>
      </c>
      <c r="D39" s="68">
        <v>4000</v>
      </c>
      <c r="E39" s="87">
        <f>F39-D39</f>
        <v>0</v>
      </c>
      <c r="F39" s="220">
        <v>4000</v>
      </c>
      <c r="G39" s="235">
        <f t="shared" si="2"/>
        <v>100</v>
      </c>
      <c r="H39" s="199">
        <f>I39-F39</f>
        <v>0</v>
      </c>
      <c r="I39" s="259">
        <v>4000</v>
      </c>
      <c r="J39" s="272">
        <f t="shared" si="3"/>
        <v>100</v>
      </c>
    </row>
    <row r="40" spans="1:10" ht="12.75">
      <c r="A40" s="1" t="e">
        <f>LEN(#REF!)</f>
        <v>#REF!</v>
      </c>
      <c r="B40" s="15" t="s">
        <v>55</v>
      </c>
      <c r="C40" s="58" t="s">
        <v>54</v>
      </c>
      <c r="D40" s="73">
        <f t="shared" ref="D40" si="20">SUM(D41:D47)</f>
        <v>75900</v>
      </c>
      <c r="E40" s="88">
        <f>SUM(E41:E47)</f>
        <v>0</v>
      </c>
      <c r="F40" s="215">
        <f>SUM(F41:F47)</f>
        <v>75900</v>
      </c>
      <c r="G40" s="235">
        <f t="shared" si="2"/>
        <v>100</v>
      </c>
      <c r="H40" s="194">
        <f>H41+H42+H43+H44+H45+H46+H47</f>
        <v>0</v>
      </c>
      <c r="I40" s="255">
        <f>SUM(I41:I47)</f>
        <v>75900</v>
      </c>
      <c r="J40" s="272">
        <f t="shared" si="3"/>
        <v>100</v>
      </c>
    </row>
    <row r="41" spans="1:10">
      <c r="A41" s="1" t="e">
        <f>LEN(#REF!)</f>
        <v>#REF!</v>
      </c>
      <c r="B41" s="16" t="s">
        <v>53</v>
      </c>
      <c r="C41" s="54" t="s">
        <v>52</v>
      </c>
      <c r="D41" s="68">
        <v>12500</v>
      </c>
      <c r="E41" s="87">
        <f>F41-D41</f>
        <v>0</v>
      </c>
      <c r="F41" s="218">
        <v>12500</v>
      </c>
      <c r="G41" s="235">
        <f t="shared" si="2"/>
        <v>100</v>
      </c>
      <c r="H41" s="197">
        <f>I41-F41</f>
        <v>0</v>
      </c>
      <c r="I41" s="66">
        <v>12500</v>
      </c>
      <c r="J41" s="272">
        <f t="shared" si="3"/>
        <v>100</v>
      </c>
    </row>
    <row r="42" spans="1:10">
      <c r="A42" s="1" t="e">
        <f>LEN(#REF!)</f>
        <v>#REF!</v>
      </c>
      <c r="B42" s="16" t="s">
        <v>51</v>
      </c>
      <c r="C42" s="54" t="s">
        <v>50</v>
      </c>
      <c r="D42" s="69">
        <v>35800</v>
      </c>
      <c r="E42" s="87">
        <f t="shared" ref="E42:E47" si="21">F42-D42</f>
        <v>0</v>
      </c>
      <c r="F42" s="218">
        <f>35800</f>
        <v>35800</v>
      </c>
      <c r="G42" s="235">
        <f t="shared" si="2"/>
        <v>100</v>
      </c>
      <c r="H42" s="197">
        <f t="shared" ref="H42:H47" si="22">I42-F42</f>
        <v>0</v>
      </c>
      <c r="I42" s="66">
        <f>35800</f>
        <v>35800</v>
      </c>
      <c r="J42" s="272">
        <f t="shared" si="3"/>
        <v>100</v>
      </c>
    </row>
    <row r="43" spans="1:10">
      <c r="A43" s="1" t="e">
        <f>LEN(#REF!)</f>
        <v>#REF!</v>
      </c>
      <c r="B43" s="16" t="s">
        <v>49</v>
      </c>
      <c r="C43" s="54" t="s">
        <v>48</v>
      </c>
      <c r="D43" s="68">
        <v>6200</v>
      </c>
      <c r="E43" s="87">
        <f t="shared" si="21"/>
        <v>0</v>
      </c>
      <c r="F43" s="218">
        <v>6200</v>
      </c>
      <c r="G43" s="235">
        <f t="shared" si="2"/>
        <v>100</v>
      </c>
      <c r="H43" s="197">
        <f t="shared" si="22"/>
        <v>0</v>
      </c>
      <c r="I43" s="66">
        <v>6200</v>
      </c>
      <c r="J43" s="272">
        <f t="shared" si="3"/>
        <v>100</v>
      </c>
    </row>
    <row r="44" spans="1:10">
      <c r="A44" s="1" t="e">
        <f>LEN(#REF!)</f>
        <v>#REF!</v>
      </c>
      <c r="B44" s="16" t="s">
        <v>47</v>
      </c>
      <c r="C44" s="54" t="s">
        <v>46</v>
      </c>
      <c r="D44" s="68">
        <v>6700</v>
      </c>
      <c r="E44" s="87">
        <f t="shared" si="21"/>
        <v>0</v>
      </c>
      <c r="F44" s="218">
        <v>6700</v>
      </c>
      <c r="G44" s="235">
        <f t="shared" si="2"/>
        <v>100</v>
      </c>
      <c r="H44" s="197">
        <f t="shared" si="22"/>
        <v>0</v>
      </c>
      <c r="I44" s="66">
        <v>6700</v>
      </c>
      <c r="J44" s="272">
        <f t="shared" si="3"/>
        <v>100</v>
      </c>
    </row>
    <row r="45" spans="1:10">
      <c r="A45" s="1" t="e">
        <f>LEN(#REF!)</f>
        <v>#REF!</v>
      </c>
      <c r="B45" s="16" t="s">
        <v>45</v>
      </c>
      <c r="C45" s="54" t="s">
        <v>44</v>
      </c>
      <c r="D45" s="68">
        <v>12000</v>
      </c>
      <c r="E45" s="87">
        <f t="shared" si="21"/>
        <v>0</v>
      </c>
      <c r="F45" s="218">
        <v>12000</v>
      </c>
      <c r="G45" s="235">
        <f t="shared" si="2"/>
        <v>100</v>
      </c>
      <c r="H45" s="197">
        <f t="shared" si="22"/>
        <v>0</v>
      </c>
      <c r="I45" s="66">
        <v>12000</v>
      </c>
      <c r="J45" s="272">
        <f t="shared" si="3"/>
        <v>100</v>
      </c>
    </row>
    <row r="46" spans="1:10">
      <c r="A46" s="1" t="e">
        <f>LEN(#REF!)</f>
        <v>#REF!</v>
      </c>
      <c r="B46" s="16" t="s">
        <v>43</v>
      </c>
      <c r="C46" s="54" t="s">
        <v>42</v>
      </c>
      <c r="D46" s="68">
        <v>100</v>
      </c>
      <c r="E46" s="87">
        <f t="shared" si="21"/>
        <v>0</v>
      </c>
      <c r="F46" s="218">
        <v>100</v>
      </c>
      <c r="G46" s="235">
        <f t="shared" si="2"/>
        <v>100</v>
      </c>
      <c r="H46" s="197">
        <f t="shared" si="22"/>
        <v>0</v>
      </c>
      <c r="I46" s="66">
        <v>100</v>
      </c>
      <c r="J46" s="272">
        <f t="shared" si="3"/>
        <v>100</v>
      </c>
    </row>
    <row r="47" spans="1:10">
      <c r="A47" s="1" t="e">
        <f>LEN(#REF!)</f>
        <v>#REF!</v>
      </c>
      <c r="B47" s="16" t="s">
        <v>41</v>
      </c>
      <c r="C47" s="54" t="s">
        <v>40</v>
      </c>
      <c r="D47" s="68">
        <v>2600</v>
      </c>
      <c r="E47" s="87">
        <f t="shared" si="21"/>
        <v>0</v>
      </c>
      <c r="F47" s="218">
        <v>2600</v>
      </c>
      <c r="G47" s="235">
        <f t="shared" si="2"/>
        <v>100</v>
      </c>
      <c r="H47" s="197">
        <f t="shared" si="22"/>
        <v>0</v>
      </c>
      <c r="I47" s="66">
        <v>2600</v>
      </c>
      <c r="J47" s="272">
        <f t="shared" si="3"/>
        <v>100</v>
      </c>
    </row>
    <row r="48" spans="1:10" ht="15.75">
      <c r="A48" s="1" t="e">
        <f>LEN(#REF!)</f>
        <v>#REF!</v>
      </c>
      <c r="B48" s="18" t="s">
        <v>39</v>
      </c>
      <c r="C48" s="61" t="s">
        <v>38</v>
      </c>
      <c r="D48" s="84">
        <f t="shared" ref="D48" si="23">D51+D49</f>
        <v>33240</v>
      </c>
      <c r="E48" s="89">
        <f t="shared" ref="E48:F48" si="24">E51+E49</f>
        <v>15000</v>
      </c>
      <c r="F48" s="214">
        <f t="shared" si="24"/>
        <v>48240</v>
      </c>
      <c r="G48" s="235">
        <f t="shared" si="2"/>
        <v>145.12635379061371</v>
      </c>
      <c r="H48" s="193">
        <f>H49+H51</f>
        <v>0</v>
      </c>
      <c r="I48" s="254">
        <f t="shared" ref="I48" si="25">I51+I49</f>
        <v>48240</v>
      </c>
      <c r="J48" s="272">
        <f t="shared" si="3"/>
        <v>100</v>
      </c>
    </row>
    <row r="49" spans="1:10" ht="12.75">
      <c r="B49" s="19">
        <v>342</v>
      </c>
      <c r="C49" s="35" t="s">
        <v>37</v>
      </c>
      <c r="D49" s="75">
        <f t="shared" ref="D49" si="26">SUM(D50)</f>
        <v>17400</v>
      </c>
      <c r="E49" s="88">
        <f>SUM(E50)</f>
        <v>0</v>
      </c>
      <c r="F49" s="215">
        <f>SUM(F50)</f>
        <v>17400</v>
      </c>
      <c r="G49" s="235">
        <f t="shared" si="2"/>
        <v>100</v>
      </c>
      <c r="H49" s="194">
        <f>H50</f>
        <v>0</v>
      </c>
      <c r="I49" s="255">
        <f>SUM(I50)</f>
        <v>17400</v>
      </c>
      <c r="J49" s="272">
        <f t="shared" si="3"/>
        <v>100</v>
      </c>
    </row>
    <row r="50" spans="1:10">
      <c r="B50" s="20">
        <v>3423</v>
      </c>
      <c r="C50" s="54" t="s">
        <v>36</v>
      </c>
      <c r="D50" s="68">
        <v>17400</v>
      </c>
      <c r="E50" s="87">
        <f>F50-D50</f>
        <v>0</v>
      </c>
      <c r="F50" s="218">
        <v>17400</v>
      </c>
      <c r="G50" s="235">
        <f t="shared" si="2"/>
        <v>100</v>
      </c>
      <c r="H50" s="197">
        <f>I50-F50</f>
        <v>0</v>
      </c>
      <c r="I50" s="66">
        <v>17400</v>
      </c>
      <c r="J50" s="272">
        <f t="shared" si="3"/>
        <v>100</v>
      </c>
    </row>
    <row r="51" spans="1:10" ht="12.75">
      <c r="A51" s="1" t="e">
        <f>LEN(#REF!)</f>
        <v>#REF!</v>
      </c>
      <c r="B51" s="15" t="s">
        <v>35</v>
      </c>
      <c r="C51" s="58" t="s">
        <v>34</v>
      </c>
      <c r="D51" s="73">
        <f t="shared" ref="D51" si="27">SUM(D52:D55)</f>
        <v>15840</v>
      </c>
      <c r="E51" s="88">
        <f>SUM(E52:E55)</f>
        <v>15000</v>
      </c>
      <c r="F51" s="215">
        <f>SUM(F52:F55)</f>
        <v>30840</v>
      </c>
      <c r="G51" s="235">
        <f t="shared" si="2"/>
        <v>194.69696969696969</v>
      </c>
      <c r="H51" s="194">
        <f>H52+H53+H54+H55</f>
        <v>0</v>
      </c>
      <c r="I51" s="255">
        <f>SUM(I52:I55)</f>
        <v>30840</v>
      </c>
      <c r="J51" s="272">
        <f t="shared" si="3"/>
        <v>100</v>
      </c>
    </row>
    <row r="52" spans="1:10">
      <c r="A52" s="1" t="e">
        <f>LEN(#REF!)</f>
        <v>#REF!</v>
      </c>
      <c r="B52" s="16" t="s">
        <v>33</v>
      </c>
      <c r="C52" s="54" t="s">
        <v>148</v>
      </c>
      <c r="D52" s="68">
        <v>5340</v>
      </c>
      <c r="E52" s="87">
        <f>F52-D52</f>
        <v>0</v>
      </c>
      <c r="F52" s="218">
        <v>5340</v>
      </c>
      <c r="G52" s="235">
        <f t="shared" si="2"/>
        <v>100</v>
      </c>
      <c r="H52" s="197">
        <f>I52-F52</f>
        <v>0</v>
      </c>
      <c r="I52" s="66">
        <v>5340</v>
      </c>
      <c r="J52" s="272">
        <f t="shared" si="3"/>
        <v>100</v>
      </c>
    </row>
    <row r="53" spans="1:10">
      <c r="A53" s="1" t="e">
        <f>LEN(#REF!)</f>
        <v>#REF!</v>
      </c>
      <c r="B53" s="16" t="s">
        <v>32</v>
      </c>
      <c r="C53" s="54" t="s">
        <v>31</v>
      </c>
      <c r="D53" s="68">
        <v>100</v>
      </c>
      <c r="E53" s="87">
        <f t="shared" ref="E53:E55" si="28">F53-D53</f>
        <v>0</v>
      </c>
      <c r="F53" s="218">
        <v>100</v>
      </c>
      <c r="G53" s="235">
        <f t="shared" si="2"/>
        <v>100</v>
      </c>
      <c r="H53" s="197">
        <f t="shared" ref="H53:H55" si="29">I53-F53</f>
        <v>0</v>
      </c>
      <c r="I53" s="66">
        <v>100</v>
      </c>
      <c r="J53" s="272">
        <f t="shared" si="3"/>
        <v>100</v>
      </c>
    </row>
    <row r="54" spans="1:10">
      <c r="A54" s="1" t="e">
        <f>LEN(#REF!)</f>
        <v>#REF!</v>
      </c>
      <c r="B54" s="21" t="s">
        <v>30</v>
      </c>
      <c r="C54" s="38" t="s">
        <v>29</v>
      </c>
      <c r="D54" s="68">
        <v>400</v>
      </c>
      <c r="E54" s="87">
        <f t="shared" si="28"/>
        <v>0</v>
      </c>
      <c r="F54" s="218">
        <v>400</v>
      </c>
      <c r="G54" s="235">
        <f t="shared" si="2"/>
        <v>100</v>
      </c>
      <c r="H54" s="197">
        <f t="shared" si="29"/>
        <v>0</v>
      </c>
      <c r="I54" s="66">
        <v>400</v>
      </c>
      <c r="J54" s="272">
        <f t="shared" si="3"/>
        <v>100</v>
      </c>
    </row>
    <row r="55" spans="1:10">
      <c r="B55" s="22" t="s">
        <v>28</v>
      </c>
      <c r="C55" s="55" t="s">
        <v>149</v>
      </c>
      <c r="D55" s="69">
        <v>10000</v>
      </c>
      <c r="E55" s="87">
        <f t="shared" si="28"/>
        <v>15000</v>
      </c>
      <c r="F55" s="216">
        <v>25000</v>
      </c>
      <c r="G55" s="235">
        <f t="shared" si="2"/>
        <v>250</v>
      </c>
      <c r="H55" s="197">
        <f t="shared" si="29"/>
        <v>0</v>
      </c>
      <c r="I55" s="256">
        <v>25000</v>
      </c>
      <c r="J55" s="272">
        <f t="shared" si="3"/>
        <v>100</v>
      </c>
    </row>
    <row r="56" spans="1:10" ht="15.75">
      <c r="B56" s="34">
        <v>38</v>
      </c>
      <c r="C56" s="61" t="s">
        <v>153</v>
      </c>
      <c r="D56" s="84">
        <f t="shared" ref="D56" si="30">SUM(D57)</f>
        <v>10000</v>
      </c>
      <c r="E56" s="89">
        <f>SUM(E57)</f>
        <v>0</v>
      </c>
      <c r="F56" s="214">
        <f>SUM(F57)</f>
        <v>10000</v>
      </c>
      <c r="G56" s="235">
        <f t="shared" si="2"/>
        <v>100</v>
      </c>
      <c r="H56" s="193">
        <f>H57</f>
        <v>0</v>
      </c>
      <c r="I56" s="254">
        <f>SUM(I57)</f>
        <v>10000</v>
      </c>
      <c r="J56" s="272">
        <f t="shared" si="3"/>
        <v>100</v>
      </c>
    </row>
    <row r="57" spans="1:10" ht="12.75">
      <c r="B57" s="19">
        <v>383</v>
      </c>
      <c r="C57" s="35" t="s">
        <v>154</v>
      </c>
      <c r="D57" s="73">
        <f>SUM(D58:D59)</f>
        <v>10000</v>
      </c>
      <c r="E57" s="73">
        <f t="shared" ref="E57:F57" si="31">SUM(E58:E59)</f>
        <v>0</v>
      </c>
      <c r="F57" s="221">
        <f t="shared" si="31"/>
        <v>10000</v>
      </c>
      <c r="G57" s="235">
        <f t="shared" si="2"/>
        <v>100</v>
      </c>
      <c r="H57" s="200">
        <f>H58+H59</f>
        <v>0</v>
      </c>
      <c r="I57" s="260">
        <f t="shared" ref="I57" si="32">SUM(I58:I59)</f>
        <v>10000</v>
      </c>
      <c r="J57" s="272">
        <f t="shared" si="3"/>
        <v>100</v>
      </c>
    </row>
    <row r="58" spans="1:10">
      <c r="B58" s="20">
        <v>3831</v>
      </c>
      <c r="C58" s="104" t="s">
        <v>155</v>
      </c>
      <c r="D58" s="68">
        <v>10000</v>
      </c>
      <c r="E58" s="87">
        <f>F58-D58</f>
        <v>0</v>
      </c>
      <c r="F58" s="218">
        <v>10000</v>
      </c>
      <c r="G58" s="235">
        <f t="shared" si="2"/>
        <v>100</v>
      </c>
      <c r="H58" s="197">
        <f>I58-F58</f>
        <v>0</v>
      </c>
      <c r="I58" s="66">
        <v>10000</v>
      </c>
      <c r="J58" s="272">
        <f t="shared" si="3"/>
        <v>100</v>
      </c>
    </row>
    <row r="59" spans="1:10">
      <c r="B59" s="139">
        <v>3835</v>
      </c>
      <c r="C59" s="103" t="s">
        <v>164</v>
      </c>
      <c r="D59" s="87">
        <v>0</v>
      </c>
      <c r="E59" s="87">
        <f>F59-D59</f>
        <v>0</v>
      </c>
      <c r="F59" s="218">
        <v>0</v>
      </c>
      <c r="G59" s="235" t="e">
        <f t="shared" si="2"/>
        <v>#DIV/0!</v>
      </c>
      <c r="H59" s="197">
        <f>I59-F59</f>
        <v>0</v>
      </c>
      <c r="I59" s="66">
        <v>0</v>
      </c>
      <c r="J59" s="272" t="e">
        <f t="shared" si="3"/>
        <v>#DIV/0!</v>
      </c>
    </row>
    <row r="60" spans="1:10" ht="15.75">
      <c r="A60" s="1" t="e">
        <f>LEN(#REF!)</f>
        <v>#REF!</v>
      </c>
      <c r="B60" s="36" t="s">
        <v>27</v>
      </c>
      <c r="C60" s="62" t="s">
        <v>26</v>
      </c>
      <c r="D60" s="76">
        <f t="shared" ref="D60" si="33">D61+D65+D78</f>
        <v>2414560</v>
      </c>
      <c r="E60" s="91">
        <f>E61+E65+E77</f>
        <v>362499.99999999988</v>
      </c>
      <c r="F60" s="222">
        <f>F61+F65+F77</f>
        <v>2777060</v>
      </c>
      <c r="G60" s="235">
        <f t="shared" si="2"/>
        <v>115.01308727055861</v>
      </c>
      <c r="H60" s="201">
        <f>H61+H65+H77</f>
        <v>-33835.999999999913</v>
      </c>
      <c r="I60" s="261">
        <f>I61+I65+I77</f>
        <v>2743224</v>
      </c>
      <c r="J60" s="272">
        <f t="shared" si="3"/>
        <v>98.781589162639634</v>
      </c>
    </row>
    <row r="61" spans="1:10" ht="15.75">
      <c r="A61" s="1" t="e">
        <f>LEN(#REF!)</f>
        <v>#REF!</v>
      </c>
      <c r="B61" s="175" t="s">
        <v>25</v>
      </c>
      <c r="C61" s="63" t="s">
        <v>24</v>
      </c>
      <c r="D61" s="77">
        <f t="shared" ref="D61" si="34">D62</f>
        <v>14000</v>
      </c>
      <c r="E61" s="92">
        <f>E62</f>
        <v>0</v>
      </c>
      <c r="F61" s="223">
        <f>F62</f>
        <v>14000</v>
      </c>
      <c r="G61" s="235">
        <f t="shared" si="2"/>
        <v>100</v>
      </c>
      <c r="H61" s="202">
        <f>H62</f>
        <v>0</v>
      </c>
      <c r="I61" s="262">
        <f>I62</f>
        <v>14000</v>
      </c>
      <c r="J61" s="272">
        <f t="shared" si="3"/>
        <v>100</v>
      </c>
    </row>
    <row r="62" spans="1:10" ht="12.75">
      <c r="A62" s="1" t="e">
        <f>LEN(#REF!)</f>
        <v>#REF!</v>
      </c>
      <c r="B62" s="37" t="s">
        <v>23</v>
      </c>
      <c r="C62" s="64" t="s">
        <v>22</v>
      </c>
      <c r="D62" s="78">
        <f t="shared" ref="D62" si="35">D63+D64</f>
        <v>14000</v>
      </c>
      <c r="E62" s="93">
        <f t="shared" ref="E62:F62" si="36">E63+E64</f>
        <v>0</v>
      </c>
      <c r="F62" s="224">
        <f t="shared" si="36"/>
        <v>14000</v>
      </c>
      <c r="G62" s="235">
        <f t="shared" si="2"/>
        <v>100</v>
      </c>
      <c r="H62" s="203">
        <f>H63+H64</f>
        <v>0</v>
      </c>
      <c r="I62" s="263">
        <f t="shared" ref="I62" si="37">I63+I64</f>
        <v>14000</v>
      </c>
      <c r="J62" s="272">
        <f t="shared" si="3"/>
        <v>100</v>
      </c>
    </row>
    <row r="63" spans="1:10">
      <c r="A63" s="1" t="e">
        <f>LEN(#REF!)</f>
        <v>#REF!</v>
      </c>
      <c r="B63" s="24" t="s">
        <v>21</v>
      </c>
      <c r="C63" s="39" t="s">
        <v>20</v>
      </c>
      <c r="D63" s="68">
        <v>14000</v>
      </c>
      <c r="E63" s="87">
        <f>F63-D63</f>
        <v>0</v>
      </c>
      <c r="F63" s="216">
        <f>D63</f>
        <v>14000</v>
      </c>
      <c r="G63" s="235">
        <f t="shared" si="2"/>
        <v>100</v>
      </c>
      <c r="H63" s="195">
        <f>I63-F63</f>
        <v>0</v>
      </c>
      <c r="I63" s="256">
        <v>14000</v>
      </c>
      <c r="J63" s="272">
        <f t="shared" si="3"/>
        <v>100</v>
      </c>
    </row>
    <row r="64" spans="1:10">
      <c r="B64" s="24">
        <v>4126</v>
      </c>
      <c r="C64" s="39" t="s">
        <v>162</v>
      </c>
      <c r="D64" s="87">
        <v>0</v>
      </c>
      <c r="E64" s="87">
        <f>F64-D64</f>
        <v>0</v>
      </c>
      <c r="F64" s="216">
        <v>0</v>
      </c>
      <c r="G64" s="235" t="e">
        <f t="shared" si="2"/>
        <v>#DIV/0!</v>
      </c>
      <c r="H64" s="195">
        <f>I64-F64</f>
        <v>0</v>
      </c>
      <c r="I64" s="256">
        <v>0</v>
      </c>
      <c r="J64" s="272" t="e">
        <f t="shared" si="3"/>
        <v>#DIV/0!</v>
      </c>
    </row>
    <row r="65" spans="1:11" ht="15.75">
      <c r="A65" s="1" t="e">
        <f>LEN(#REF!)</f>
        <v>#REF!</v>
      </c>
      <c r="B65" s="176" t="s">
        <v>19</v>
      </c>
      <c r="C65" s="40" t="s">
        <v>18</v>
      </c>
      <c r="D65" s="77">
        <f>D66+D73+D75</f>
        <v>2400060</v>
      </c>
      <c r="E65" s="77">
        <f t="shared" ref="E65:F65" si="38">E66+E73+E75</f>
        <v>333075.99999999988</v>
      </c>
      <c r="F65" s="225">
        <f t="shared" si="38"/>
        <v>2733136</v>
      </c>
      <c r="G65" s="235">
        <f t="shared" si="2"/>
        <v>113.87781972117364</v>
      </c>
      <c r="H65" s="204">
        <f>H66+H73+H75</f>
        <v>-148835.99999999991</v>
      </c>
      <c r="I65" s="264">
        <f t="shared" ref="I65" si="39">I66+I73+I75</f>
        <v>2584300</v>
      </c>
      <c r="J65" s="272">
        <f t="shared" si="3"/>
        <v>94.55438734113487</v>
      </c>
    </row>
    <row r="66" spans="1:11" ht="12.75">
      <c r="A66" s="1" t="e">
        <f>LEN(#REF!)</f>
        <v>#REF!</v>
      </c>
      <c r="B66" s="23" t="s">
        <v>17</v>
      </c>
      <c r="C66" s="37" t="s">
        <v>16</v>
      </c>
      <c r="D66" s="78">
        <f t="shared" ref="D66" si="40">SUM(D67:D72)</f>
        <v>2355540</v>
      </c>
      <c r="E66" s="93">
        <f>SUM(E67:E72)</f>
        <v>333075.99999999988</v>
      </c>
      <c r="F66" s="224">
        <f>SUM(F67:F72)</f>
        <v>2688616</v>
      </c>
      <c r="G66" s="235">
        <f t="shared" si="2"/>
        <v>114.14011224602427</v>
      </c>
      <c r="H66" s="203">
        <f>H67+H68+H69+H70+H71+H72</f>
        <v>-116315.99999999991</v>
      </c>
      <c r="I66" s="263">
        <f>SUM(I67:I72)</f>
        <v>2572300</v>
      </c>
      <c r="J66" s="272">
        <f t="shared" si="3"/>
        <v>95.673759287306183</v>
      </c>
    </row>
    <row r="67" spans="1:11">
      <c r="A67" s="1" t="e">
        <f>LEN(#REF!)</f>
        <v>#REF!</v>
      </c>
      <c r="B67" s="24" t="s">
        <v>15</v>
      </c>
      <c r="C67" s="41" t="s">
        <v>14</v>
      </c>
      <c r="D67" s="68">
        <v>30000</v>
      </c>
      <c r="E67" s="87">
        <f>F67-D67</f>
        <v>34947.1</v>
      </c>
      <c r="F67" s="217">
        <v>64947.1</v>
      </c>
      <c r="G67" s="235">
        <f t="shared" si="2"/>
        <v>216.49033333333333</v>
      </c>
      <c r="H67" s="196">
        <f>I67-F67</f>
        <v>-34947.1</v>
      </c>
      <c r="I67" s="257">
        <f>64947.1-34947.1</f>
        <v>30000</v>
      </c>
      <c r="J67" s="272">
        <f t="shared" si="3"/>
        <v>46.191438878718223</v>
      </c>
      <c r="K67" s="1" t="s">
        <v>211</v>
      </c>
    </row>
    <row r="68" spans="1:11">
      <c r="A68" s="1" t="e">
        <f>LEN(#REF!)</f>
        <v>#REF!</v>
      </c>
      <c r="B68" s="24" t="s">
        <v>13</v>
      </c>
      <c r="C68" s="41" t="s">
        <v>12</v>
      </c>
      <c r="D68" s="68">
        <v>114316</v>
      </c>
      <c r="E68" s="87">
        <f t="shared" ref="E68:E72" si="41">F68-D68</f>
        <v>0</v>
      </c>
      <c r="F68" s="217">
        <f>114316</f>
        <v>114316</v>
      </c>
      <c r="G68" s="235">
        <f t="shared" si="2"/>
        <v>100</v>
      </c>
      <c r="H68" s="196">
        <f t="shared" ref="H68:H72" si="42">I68-F68</f>
        <v>5684</v>
      </c>
      <c r="I68" s="257">
        <v>120000</v>
      </c>
      <c r="J68" s="272">
        <f t="shared" si="3"/>
        <v>104.97218237167149</v>
      </c>
      <c r="K68" s="1" t="s">
        <v>210</v>
      </c>
    </row>
    <row r="69" spans="1:11">
      <c r="A69" s="1" t="e">
        <f>LEN(#REF!)</f>
        <v>#REF!</v>
      </c>
      <c r="B69" s="24" t="s">
        <v>11</v>
      </c>
      <c r="C69" s="41" t="s">
        <v>10</v>
      </c>
      <c r="D69" s="69">
        <v>1000</v>
      </c>
      <c r="E69" s="87">
        <f t="shared" si="41"/>
        <v>0</v>
      </c>
      <c r="F69" s="217">
        <f t="shared" ref="F69:F71" si="43">D69</f>
        <v>1000</v>
      </c>
      <c r="G69" s="235">
        <f t="shared" ref="G69:G86" si="44">F69/D69*100</f>
        <v>100</v>
      </c>
      <c r="H69" s="196">
        <f t="shared" si="42"/>
        <v>0</v>
      </c>
      <c r="I69" s="257">
        <v>1000</v>
      </c>
      <c r="J69" s="272">
        <f t="shared" ref="J69:J86" si="45">I69/F69*100</f>
        <v>100</v>
      </c>
    </row>
    <row r="70" spans="1:11" ht="24">
      <c r="A70" s="1" t="e">
        <f>LEN(#REF!)</f>
        <v>#REF!</v>
      </c>
      <c r="B70" s="24" t="s">
        <v>9</v>
      </c>
      <c r="C70" s="41" t="s">
        <v>8</v>
      </c>
      <c r="D70" s="69">
        <v>2204424</v>
      </c>
      <c r="E70" s="87">
        <f t="shared" si="41"/>
        <v>35628.899999999907</v>
      </c>
      <c r="F70" s="217">
        <v>2240052.9</v>
      </c>
      <c r="G70" s="235">
        <f t="shared" si="44"/>
        <v>101.61624533211395</v>
      </c>
      <c r="H70" s="196">
        <f t="shared" si="42"/>
        <v>-65052.899999999907</v>
      </c>
      <c r="I70" s="257">
        <f>2240052.9-65052.9</f>
        <v>2175000</v>
      </c>
      <c r="J70" s="272">
        <f t="shared" si="45"/>
        <v>97.095921261502355</v>
      </c>
      <c r="K70" s="274" t="s">
        <v>212</v>
      </c>
    </row>
    <row r="71" spans="1:11">
      <c r="B71" s="24">
        <v>4225</v>
      </c>
      <c r="C71" s="41" t="s">
        <v>163</v>
      </c>
      <c r="D71" s="69">
        <v>0</v>
      </c>
      <c r="E71" s="87">
        <f t="shared" si="41"/>
        <v>0</v>
      </c>
      <c r="F71" s="217">
        <f t="shared" si="43"/>
        <v>0</v>
      </c>
      <c r="G71" s="235" t="e">
        <f t="shared" si="44"/>
        <v>#DIV/0!</v>
      </c>
      <c r="H71" s="196">
        <f t="shared" si="42"/>
        <v>0</v>
      </c>
      <c r="I71" s="257">
        <v>0</v>
      </c>
      <c r="J71" s="272" t="e">
        <f t="shared" si="45"/>
        <v>#DIV/0!</v>
      </c>
    </row>
    <row r="72" spans="1:11">
      <c r="A72" s="1" t="e">
        <f>LEN(#REF!)</f>
        <v>#REF!</v>
      </c>
      <c r="B72" s="24" t="s">
        <v>7</v>
      </c>
      <c r="C72" s="41" t="s">
        <v>150</v>
      </c>
      <c r="D72" s="68">
        <v>5800</v>
      </c>
      <c r="E72" s="87">
        <f t="shared" si="41"/>
        <v>262500</v>
      </c>
      <c r="F72" s="217">
        <v>268300</v>
      </c>
      <c r="G72" s="235">
        <f t="shared" si="44"/>
        <v>4625.8620689655172</v>
      </c>
      <c r="H72" s="196">
        <f t="shared" si="42"/>
        <v>-22000</v>
      </c>
      <c r="I72" s="257">
        <f>268300-22000</f>
        <v>246300</v>
      </c>
      <c r="J72" s="272">
        <f t="shared" si="45"/>
        <v>91.800223630264639</v>
      </c>
      <c r="K72" s="1" t="s">
        <v>211</v>
      </c>
    </row>
    <row r="73" spans="1:11" ht="12.75">
      <c r="B73" s="106">
        <v>423</v>
      </c>
      <c r="C73" s="37" t="s">
        <v>166</v>
      </c>
      <c r="D73" s="107">
        <f>D74</f>
        <v>34520</v>
      </c>
      <c r="E73" s="107">
        <f t="shared" ref="E73:F73" si="46">E74</f>
        <v>0</v>
      </c>
      <c r="F73" s="237">
        <f t="shared" si="46"/>
        <v>34520</v>
      </c>
      <c r="G73" s="235">
        <f t="shared" si="44"/>
        <v>100</v>
      </c>
      <c r="H73" s="241">
        <f>H74</f>
        <v>-34520</v>
      </c>
      <c r="I73" s="265">
        <f>I74</f>
        <v>0</v>
      </c>
      <c r="J73" s="272">
        <f t="shared" si="45"/>
        <v>0</v>
      </c>
    </row>
    <row r="74" spans="1:11">
      <c r="B74" s="24">
        <v>42313</v>
      </c>
      <c r="C74" s="41" t="s">
        <v>167</v>
      </c>
      <c r="D74" s="68">
        <v>34520</v>
      </c>
      <c r="E74" s="87">
        <f>F74-D74</f>
        <v>0</v>
      </c>
      <c r="F74" s="218">
        <f>D74</f>
        <v>34520</v>
      </c>
      <c r="G74" s="235">
        <f t="shared" si="44"/>
        <v>100</v>
      </c>
      <c r="H74" s="197">
        <f>I74-F74</f>
        <v>-34520</v>
      </c>
      <c r="I74" s="66">
        <v>0</v>
      </c>
      <c r="J74" s="272">
        <f t="shared" si="45"/>
        <v>0</v>
      </c>
      <c r="K74" s="1" t="s">
        <v>198</v>
      </c>
    </row>
    <row r="75" spans="1:11" ht="12.75">
      <c r="A75" s="1" t="e">
        <f>LEN(#REF!)</f>
        <v>#REF!</v>
      </c>
      <c r="B75" s="23" t="s">
        <v>6</v>
      </c>
      <c r="C75" s="37" t="s">
        <v>151</v>
      </c>
      <c r="D75" s="79">
        <f>SUM(D76:D76)</f>
        <v>10000</v>
      </c>
      <c r="E75" s="94">
        <f>SUM(E76:E76)</f>
        <v>0</v>
      </c>
      <c r="F75" s="226">
        <f>SUM(F76:F76)</f>
        <v>10000</v>
      </c>
      <c r="G75" s="235">
        <f t="shared" si="44"/>
        <v>100</v>
      </c>
      <c r="H75" s="205">
        <f>H76</f>
        <v>2000</v>
      </c>
      <c r="I75" s="266">
        <f>SUM(I76:I76)</f>
        <v>12000</v>
      </c>
      <c r="J75" s="272">
        <f t="shared" si="45"/>
        <v>120</v>
      </c>
    </row>
    <row r="76" spans="1:11">
      <c r="A76" s="1" t="e">
        <f>LEN(#REF!)</f>
        <v>#REF!</v>
      </c>
      <c r="B76" s="24" t="s">
        <v>5</v>
      </c>
      <c r="C76" s="41" t="s">
        <v>4</v>
      </c>
      <c r="D76" s="68">
        <v>10000</v>
      </c>
      <c r="E76" s="87">
        <f>F76-D76</f>
        <v>0</v>
      </c>
      <c r="F76" s="218">
        <f>D76</f>
        <v>10000</v>
      </c>
      <c r="G76" s="235">
        <f t="shared" si="44"/>
        <v>100</v>
      </c>
      <c r="H76" s="197">
        <f>I76-F76</f>
        <v>2000</v>
      </c>
      <c r="I76" s="66">
        <f>10000+2000</f>
        <v>12000</v>
      </c>
      <c r="J76" s="272">
        <f t="shared" si="45"/>
        <v>120</v>
      </c>
      <c r="K76" s="1" t="s">
        <v>196</v>
      </c>
    </row>
    <row r="77" spans="1:11" ht="26.25">
      <c r="B77" s="177">
        <v>45</v>
      </c>
      <c r="C77" s="63" t="s">
        <v>156</v>
      </c>
      <c r="D77" s="77">
        <f>D78+D80</f>
        <v>500</v>
      </c>
      <c r="E77" s="77">
        <f>E78+E80</f>
        <v>29424</v>
      </c>
      <c r="F77" s="223">
        <f>F78+F80</f>
        <v>29924</v>
      </c>
      <c r="G77" s="235">
        <f t="shared" si="44"/>
        <v>5984.8</v>
      </c>
      <c r="H77" s="202">
        <f>H78+H80</f>
        <v>115000</v>
      </c>
      <c r="I77" s="262">
        <f>I78+I80</f>
        <v>144924</v>
      </c>
      <c r="J77" s="272">
        <f t="shared" si="45"/>
        <v>484.30691084079672</v>
      </c>
    </row>
    <row r="78" spans="1:11" ht="12.75">
      <c r="B78" s="47">
        <v>451</v>
      </c>
      <c r="C78" s="64" t="s">
        <v>157</v>
      </c>
      <c r="D78" s="78">
        <f t="shared" ref="D78" si="47">D79</f>
        <v>500</v>
      </c>
      <c r="E78" s="93">
        <f>E79</f>
        <v>0</v>
      </c>
      <c r="F78" s="224">
        <f>F79</f>
        <v>500</v>
      </c>
      <c r="G78" s="235">
        <f t="shared" si="44"/>
        <v>100</v>
      </c>
      <c r="H78" s="203">
        <f>H79</f>
        <v>115000</v>
      </c>
      <c r="I78" s="263">
        <f>I79</f>
        <v>115500</v>
      </c>
      <c r="J78" s="272">
        <f t="shared" si="45"/>
        <v>23100</v>
      </c>
    </row>
    <row r="79" spans="1:11">
      <c r="B79" s="24">
        <v>4511</v>
      </c>
      <c r="C79" s="39" t="s">
        <v>157</v>
      </c>
      <c r="D79" s="69">
        <v>500</v>
      </c>
      <c r="E79" s="87">
        <f>F79-D79</f>
        <v>0</v>
      </c>
      <c r="F79" s="218">
        <v>500</v>
      </c>
      <c r="G79" s="235">
        <f t="shared" si="44"/>
        <v>100</v>
      </c>
      <c r="H79" s="197">
        <f>I79-F79</f>
        <v>115000</v>
      </c>
      <c r="I79" s="66">
        <f>500+115000</f>
        <v>115500</v>
      </c>
      <c r="J79" s="272">
        <f t="shared" si="45"/>
        <v>23100</v>
      </c>
      <c r="K79" s="1" t="s">
        <v>197</v>
      </c>
    </row>
    <row r="80" spans="1:11">
      <c r="B80" s="46">
        <v>452</v>
      </c>
      <c r="C80" s="144" t="s">
        <v>180</v>
      </c>
      <c r="D80" s="145">
        <f>D81</f>
        <v>0</v>
      </c>
      <c r="E80" s="145">
        <f>E81</f>
        <v>29424</v>
      </c>
      <c r="F80" s="227">
        <f>F81</f>
        <v>29424</v>
      </c>
      <c r="G80" s="235" t="e">
        <f t="shared" si="44"/>
        <v>#DIV/0!</v>
      </c>
      <c r="H80" s="206">
        <f>H81</f>
        <v>0</v>
      </c>
      <c r="I80" s="267">
        <f>I81</f>
        <v>29424</v>
      </c>
      <c r="J80" s="272">
        <f t="shared" si="45"/>
        <v>100</v>
      </c>
    </row>
    <row r="81" spans="2:11">
      <c r="B81" s="142">
        <v>4521</v>
      </c>
      <c r="C81" s="143" t="s">
        <v>180</v>
      </c>
      <c r="D81" s="69">
        <v>0</v>
      </c>
      <c r="E81" s="87">
        <f>F81-D81</f>
        <v>29424</v>
      </c>
      <c r="F81" s="216">
        <v>29424</v>
      </c>
      <c r="G81" s="235" t="e">
        <f t="shared" si="44"/>
        <v>#DIV/0!</v>
      </c>
      <c r="H81" s="195">
        <f>I81-F81</f>
        <v>0</v>
      </c>
      <c r="I81" s="256">
        <v>29424</v>
      </c>
      <c r="J81" s="272">
        <f t="shared" si="45"/>
        <v>100</v>
      </c>
    </row>
    <row r="82" spans="2:11" ht="15.75">
      <c r="B82" s="45">
        <v>5</v>
      </c>
      <c r="C82" s="42" t="s">
        <v>3</v>
      </c>
      <c r="D82" s="80">
        <f t="shared" ref="D82:D84" si="48">SUM(D83)</f>
        <v>310576</v>
      </c>
      <c r="E82" s="95">
        <f t="shared" ref="E82:F84" si="49">SUM(E83)</f>
        <v>0</v>
      </c>
      <c r="F82" s="228">
        <f t="shared" si="49"/>
        <v>310576</v>
      </c>
      <c r="G82" s="235">
        <f t="shared" si="44"/>
        <v>100</v>
      </c>
      <c r="H82" s="207">
        <f>H83</f>
        <v>-68500</v>
      </c>
      <c r="I82" s="268">
        <f t="shared" ref="I82:I84" si="50">SUM(I83)</f>
        <v>242076</v>
      </c>
      <c r="J82" s="272">
        <f t="shared" si="45"/>
        <v>77.944206892998807</v>
      </c>
    </row>
    <row r="83" spans="2:11" ht="26.25" customHeight="1">
      <c r="B83" s="178">
        <v>54</v>
      </c>
      <c r="C83" s="43" t="s">
        <v>2</v>
      </c>
      <c r="D83" s="81">
        <f t="shared" si="48"/>
        <v>310576</v>
      </c>
      <c r="E83" s="96">
        <f t="shared" si="49"/>
        <v>0</v>
      </c>
      <c r="F83" s="229">
        <f t="shared" si="49"/>
        <v>310576</v>
      </c>
      <c r="G83" s="235">
        <f t="shared" si="44"/>
        <v>100</v>
      </c>
      <c r="H83" s="208">
        <f>H84</f>
        <v>-68500</v>
      </c>
      <c r="I83" s="269">
        <f t="shared" si="50"/>
        <v>242076</v>
      </c>
      <c r="J83" s="272">
        <f t="shared" si="45"/>
        <v>77.944206892998807</v>
      </c>
    </row>
    <row r="84" spans="2:11" ht="12.75">
      <c r="B84" s="46">
        <v>544</v>
      </c>
      <c r="C84" s="44" t="s">
        <v>1</v>
      </c>
      <c r="D84" s="82">
        <f t="shared" si="48"/>
        <v>310576</v>
      </c>
      <c r="E84" s="97">
        <f t="shared" si="49"/>
        <v>0</v>
      </c>
      <c r="F84" s="230">
        <f t="shared" si="49"/>
        <v>310576</v>
      </c>
      <c r="G84" s="235">
        <f t="shared" si="44"/>
        <v>100</v>
      </c>
      <c r="H84" s="209">
        <f>H85</f>
        <v>-68500</v>
      </c>
      <c r="I84" s="270">
        <f t="shared" si="50"/>
        <v>242076</v>
      </c>
      <c r="J84" s="272">
        <f t="shared" si="45"/>
        <v>77.944206892998807</v>
      </c>
    </row>
    <row r="85" spans="2:11" ht="12.75" thickBot="1">
      <c r="B85" s="25">
        <v>5443</v>
      </c>
      <c r="C85" s="65" t="s">
        <v>152</v>
      </c>
      <c r="D85" s="86">
        <v>310576</v>
      </c>
      <c r="E85" s="98">
        <f>F85-D85</f>
        <v>0</v>
      </c>
      <c r="F85" s="231">
        <v>310576</v>
      </c>
      <c r="G85" s="250">
        <f t="shared" si="44"/>
        <v>100</v>
      </c>
      <c r="H85" s="210">
        <f>I85-F85</f>
        <v>-68500</v>
      </c>
      <c r="I85" s="271">
        <f>310576-171250+102750</f>
        <v>242076</v>
      </c>
      <c r="J85" s="273">
        <f t="shared" si="45"/>
        <v>77.944206892998807</v>
      </c>
      <c r="K85" s="1" t="s">
        <v>199</v>
      </c>
    </row>
    <row r="86" spans="2:11" ht="16.5" thickBot="1">
      <c r="B86" s="140"/>
      <c r="C86" s="70" t="s">
        <v>0</v>
      </c>
      <c r="D86" s="85">
        <f>D60+D4+D82</f>
        <v>14963700</v>
      </c>
      <c r="E86" s="99">
        <f>E60+E4+E82</f>
        <v>1737876.38</v>
      </c>
      <c r="F86" s="232">
        <f>F60+F4+F82</f>
        <v>16701576.379999999</v>
      </c>
      <c r="G86" s="179">
        <f t="shared" si="44"/>
        <v>111.61394828819076</v>
      </c>
      <c r="H86" s="100">
        <f>I86-F86</f>
        <v>821247.92000000179</v>
      </c>
      <c r="I86" s="100">
        <f>I60+I4+I82</f>
        <v>17522824.300000001</v>
      </c>
      <c r="J86" s="252">
        <f t="shared" si="45"/>
        <v>104.91718806246001</v>
      </c>
    </row>
    <row r="87" spans="2:11" ht="12.75" thickBot="1">
      <c r="C87" s="4"/>
      <c r="E87" s="26"/>
      <c r="F87" s="26"/>
      <c r="G87" s="26"/>
      <c r="H87" s="26"/>
      <c r="I87" s="26"/>
      <c r="J87" s="105"/>
    </row>
    <row r="88" spans="2:11">
      <c r="B88" s="27"/>
      <c r="C88" s="31" t="s">
        <v>160</v>
      </c>
      <c r="D88" s="31">
        <f>'PRIHODI 24 - rebalans 2 V.2'!B24</f>
        <v>14943700</v>
      </c>
      <c r="E88" s="31">
        <f>'PRIHODI 24 - rebalans 2 V.2'!C24</f>
        <v>1757876.38</v>
      </c>
      <c r="F88" s="240">
        <f>'PRIHODI 24 - rebalans 2 V.2'!D24</f>
        <v>16701576.380000001</v>
      </c>
      <c r="G88" s="211"/>
      <c r="H88" s="31">
        <f>'PRIHODI 24 - rebalans 2 V.2'!P27</f>
        <v>821247.91999999993</v>
      </c>
      <c r="I88" s="238">
        <f>'PRIHODI 24 - rebalans 2 V.2'!O27</f>
        <v>17522824.300000001</v>
      </c>
    </row>
    <row r="89" spans="2:11">
      <c r="B89" s="27"/>
      <c r="C89" s="32" t="s">
        <v>161</v>
      </c>
      <c r="D89" s="32">
        <f>D86</f>
        <v>14963700</v>
      </c>
      <c r="E89" s="32">
        <f>E86</f>
        <v>1737876.38</v>
      </c>
      <c r="F89" s="66">
        <f>F86</f>
        <v>16701576.379999999</v>
      </c>
      <c r="G89" s="212"/>
      <c r="H89" s="32">
        <f t="shared" ref="H89:I89" si="51">H86</f>
        <v>821247.92000000179</v>
      </c>
      <c r="I89" s="239">
        <f t="shared" si="51"/>
        <v>17522824.300000001</v>
      </c>
    </row>
    <row r="90" spans="2:11" ht="12.75" thickBot="1">
      <c r="B90" s="27"/>
      <c r="C90" s="33" t="s">
        <v>158</v>
      </c>
      <c r="D90" s="33">
        <f>D88-D89</f>
        <v>-20000</v>
      </c>
      <c r="E90" s="33">
        <f>E88-E89</f>
        <v>20000</v>
      </c>
      <c r="F90" s="67">
        <f t="shared" ref="F90" si="52">F88-F89</f>
        <v>0</v>
      </c>
      <c r="G90" s="212"/>
      <c r="H90" s="33">
        <f>H88-H89</f>
        <v>-1.862645149230957E-9</v>
      </c>
      <c r="I90" s="33">
        <f>I88-I89</f>
        <v>0</v>
      </c>
    </row>
    <row r="91" spans="2:11">
      <c r="D91" s="49"/>
      <c r="E91" s="52"/>
      <c r="F91" s="52"/>
      <c r="G91" s="52"/>
      <c r="H91" s="52"/>
      <c r="I91" s="52"/>
    </row>
    <row r="92" spans="2:11">
      <c r="C92" s="275" t="s">
        <v>213</v>
      </c>
      <c r="D92" s="49"/>
    </row>
    <row r="93" spans="2:11">
      <c r="E93" s="51"/>
      <c r="F93" s="51"/>
      <c r="G93" s="51"/>
      <c r="H93" s="51"/>
      <c r="I93" s="51"/>
    </row>
  </sheetData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 24 - rebalans 2 V.2</vt:lpstr>
      <vt:lpstr>RASHODI 24 - rebalans 2</vt:lpstr>
      <vt:lpstr>'RASHODI 24 - rebalans 2'!Ispis_naslova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2024-11-29T07:56:28Z</dcterms:modified>
</cp:coreProperties>
</file>